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STIPE DONAT\STIPE PROJEKTI\projekti 2017\VITRENJAK 2\PREDANO CD\NATJEČAJNA\augusta cesarca\"/>
    </mc:Choice>
  </mc:AlternateContent>
  <bookViews>
    <workbookView xWindow="0" yWindow="0" windowWidth="28800" windowHeight="12435" activeTab="5"/>
  </bookViews>
  <sheets>
    <sheet name="NASLOV" sheetId="4" r:id="rId1"/>
    <sheet name="PROMETNICA" sheetId="5" r:id="rId2"/>
    <sheet name="VODOVOD I ODVODNJA" sheetId="1" r:id="rId3"/>
    <sheet name="TK MREŽA" sheetId="10" r:id="rId4"/>
    <sheet name="JAVNA RASVJETA" sheetId="11" r:id="rId5"/>
    <sheet name="REKAPITULACIJA" sheetId="2" r:id="rId6"/>
  </sheets>
  <externalReferences>
    <externalReference r:id="rId7"/>
  </externalReferences>
  <definedNames>
    <definedName name="_xlnm.Print_Area" localSheetId="1">PROMETNICA!$A$1:$F$118</definedName>
    <definedName name="_xlnm.Print_Area" localSheetId="5">REKAPITULACIJA!$A$1:$F$14</definedName>
  </definedNames>
  <calcPr calcId="152511"/>
</workbook>
</file>

<file path=xl/calcChain.xml><?xml version="1.0" encoding="utf-8"?>
<calcChain xmlns="http://schemas.openxmlformats.org/spreadsheetml/2006/main">
  <c r="B23" i="10" l="1"/>
  <c r="F360" i="1" l="1"/>
  <c r="F363" i="1" s="1"/>
  <c r="F373" i="1" s="1"/>
  <c r="F354" i="1"/>
  <c r="F352" i="1"/>
  <c r="F350" i="1"/>
  <c r="F348" i="1"/>
  <c r="F347" i="1"/>
  <c r="F346" i="1"/>
  <c r="F345" i="1"/>
  <c r="F344" i="1"/>
  <c r="F340" i="1"/>
  <c r="F336" i="1"/>
  <c r="F334" i="1"/>
  <c r="F326" i="1"/>
  <c r="F324" i="1"/>
  <c r="F328" i="1" s="1"/>
  <c r="F318" i="1"/>
  <c r="F316" i="1"/>
  <c r="F314" i="1"/>
  <c r="F312" i="1"/>
  <c r="F310" i="1"/>
  <c r="F302" i="1"/>
  <c r="F300" i="1"/>
  <c r="F298" i="1"/>
  <c r="F296" i="1"/>
  <c r="F292" i="1"/>
  <c r="F290" i="1"/>
  <c r="F286" i="1"/>
  <c r="F284" i="1"/>
  <c r="F280" i="1"/>
  <c r="F278" i="1"/>
  <c r="F274" i="1"/>
  <c r="F272" i="1"/>
  <c r="F268" i="1"/>
  <c r="F266" i="1"/>
  <c r="F258" i="1"/>
  <c r="F256" i="1"/>
  <c r="F260" i="1" s="1"/>
  <c r="F368" i="1" s="1"/>
  <c r="F234" i="1"/>
  <c r="F236" i="1" s="1"/>
  <c r="F246" i="1" s="1"/>
  <c r="F228" i="1"/>
  <c r="F226" i="1"/>
  <c r="F223" i="1"/>
  <c r="F221" i="1"/>
  <c r="F220" i="1"/>
  <c r="F219" i="1"/>
  <c r="F218" i="1"/>
  <c r="F217" i="1"/>
  <c r="F216" i="1"/>
  <c r="F212" i="1"/>
  <c r="F205" i="1"/>
  <c r="F203" i="1"/>
  <c r="F197" i="1"/>
  <c r="F195" i="1"/>
  <c r="F193" i="1"/>
  <c r="F187" i="1"/>
  <c r="F185" i="1"/>
  <c r="F183" i="1"/>
  <c r="F181" i="1"/>
  <c r="F179" i="1"/>
  <c r="F177" i="1"/>
  <c r="F175" i="1"/>
  <c r="F173" i="1"/>
  <c r="F171" i="1"/>
  <c r="F169" i="1"/>
  <c r="F168" i="1"/>
  <c r="F166" i="1"/>
  <c r="F164" i="1"/>
  <c r="F162" i="1"/>
  <c r="F161" i="1"/>
  <c r="F153" i="1"/>
  <c r="F155" i="1" s="1"/>
  <c r="F241" i="1" s="1"/>
  <c r="F130" i="1"/>
  <c r="F132" i="1" s="1"/>
  <c r="F143" i="1" s="1"/>
  <c r="F124" i="1"/>
  <c r="F122" i="1"/>
  <c r="F120" i="1"/>
  <c r="F118" i="1"/>
  <c r="F112" i="1"/>
  <c r="F110" i="1"/>
  <c r="F108" i="1"/>
  <c r="F106" i="1"/>
  <c r="F104" i="1"/>
  <c r="F102" i="1"/>
  <c r="F100" i="1"/>
  <c r="F98" i="1"/>
  <c r="F96" i="1"/>
  <c r="F94" i="1"/>
  <c r="F92" i="1"/>
  <c r="F90" i="1"/>
  <c r="F88" i="1"/>
  <c r="F87" i="1"/>
  <c r="F83" i="1"/>
  <c r="F82" i="1"/>
  <c r="F81" i="1"/>
  <c r="F80" i="1"/>
  <c r="F79" i="1"/>
  <c r="F78" i="1"/>
  <c r="F77" i="1"/>
  <c r="F76" i="1"/>
  <c r="F72" i="1"/>
  <c r="F62" i="1"/>
  <c r="F64" i="1" s="1"/>
  <c r="F140" i="1" s="1"/>
  <c r="F60" i="1"/>
  <c r="F52" i="1"/>
  <c r="F50" i="1"/>
  <c r="F48" i="1"/>
  <c r="F46" i="1"/>
  <c r="F44" i="1"/>
  <c r="F42" i="1"/>
  <c r="F40" i="1"/>
  <c r="F38" i="1"/>
  <c r="F36" i="1"/>
  <c r="F30" i="1"/>
  <c r="F28" i="1"/>
  <c r="F26" i="1"/>
  <c r="F24" i="1"/>
  <c r="F22" i="1"/>
  <c r="F20" i="1"/>
  <c r="F18" i="1"/>
  <c r="F16" i="1"/>
  <c r="F10" i="1"/>
  <c r="F8" i="1"/>
  <c r="F356" i="1" l="1"/>
  <c r="F372" i="1" s="1"/>
  <c r="F320" i="1"/>
  <c r="F370" i="1" s="1"/>
  <c r="F304" i="1"/>
  <c r="F369" i="1" s="1"/>
  <c r="F230" i="1"/>
  <c r="F245" i="1" s="1"/>
  <c r="F207" i="1"/>
  <c r="F244" i="1" s="1"/>
  <c r="F199" i="1"/>
  <c r="F243" i="1" s="1"/>
  <c r="F189" i="1"/>
  <c r="F242" i="1" s="1"/>
  <c r="F126" i="1"/>
  <c r="F142" i="1" s="1"/>
  <c r="F114" i="1"/>
  <c r="F141" i="1" s="1"/>
  <c r="F54" i="1"/>
  <c r="F139" i="1" s="1"/>
  <c r="F32" i="1"/>
  <c r="F138" i="1" s="1"/>
  <c r="F12" i="1"/>
  <c r="F137" i="1" s="1"/>
  <c r="F371" i="1" l="1"/>
  <c r="F375" i="1"/>
  <c r="F383" i="1" s="1"/>
  <c r="F248" i="1"/>
  <c r="F382" i="1" s="1"/>
  <c r="F145" i="1"/>
  <c r="F381" i="1" s="1"/>
  <c r="F385" i="1" l="1"/>
  <c r="F4" i="2" s="1"/>
  <c r="B98" i="11"/>
  <c r="B97" i="11"/>
  <c r="F93" i="11"/>
  <c r="F92" i="11"/>
  <c r="F87" i="11"/>
  <c r="F74" i="11"/>
  <c r="F73" i="11"/>
  <c r="D72" i="11"/>
  <c r="F72" i="11" s="1"/>
  <c r="F71" i="11"/>
  <c r="D71" i="11"/>
  <c r="D70" i="11"/>
  <c r="F70" i="11" s="1"/>
  <c r="F69" i="11"/>
  <c r="D69" i="11"/>
  <c r="D68" i="11"/>
  <c r="F68" i="11" s="1"/>
  <c r="D66" i="11"/>
  <c r="F66" i="11" s="1"/>
  <c r="D65" i="11"/>
  <c r="F65" i="11" s="1"/>
  <c r="F64" i="11"/>
  <c r="F63" i="11"/>
  <c r="D62" i="11"/>
  <c r="F62" i="11" s="1"/>
  <c r="D61" i="11"/>
  <c r="F61" i="11" s="1"/>
  <c r="F60" i="11"/>
  <c r="F59" i="11"/>
  <c r="F58" i="11"/>
  <c r="D18" i="11"/>
  <c r="F18" i="11" s="1"/>
  <c r="F17" i="11"/>
  <c r="F16" i="11"/>
  <c r="D16" i="11"/>
  <c r="D15" i="11"/>
  <c r="F15" i="11" s="1"/>
  <c r="F14" i="11"/>
  <c r="D14" i="11"/>
  <c r="F13" i="11"/>
  <c r="D11" i="11"/>
  <c r="F11" i="11" s="1"/>
  <c r="D10" i="11"/>
  <c r="F10" i="11" s="1"/>
  <c r="D9" i="11"/>
  <c r="F9" i="11" s="1"/>
  <c r="D8" i="11"/>
  <c r="F8" i="11" s="1"/>
  <c r="D7" i="11"/>
  <c r="F7" i="11" s="1"/>
  <c r="F6" i="11"/>
  <c r="F4" i="11"/>
  <c r="D67" i="11" l="1"/>
  <c r="F67" i="11" s="1"/>
  <c r="F94" i="11" s="1"/>
  <c r="F98" i="11" s="1"/>
  <c r="F19" i="11"/>
  <c r="F97" i="11" s="1"/>
  <c r="F99" i="11" l="1"/>
  <c r="F100" i="11" s="1"/>
  <c r="F19" i="10"/>
  <c r="F18" i="10"/>
  <c r="F17" i="10"/>
  <c r="F16" i="10"/>
  <c r="F15" i="10"/>
  <c r="F14" i="10"/>
  <c r="F13" i="10"/>
  <c r="F10" i="10"/>
  <c r="D10" i="10"/>
  <c r="D9" i="10"/>
  <c r="D12" i="10" s="1"/>
  <c r="F12" i="10" s="1"/>
  <c r="F8" i="10"/>
  <c r="F7" i="10"/>
  <c r="D6" i="10"/>
  <c r="F6" i="10" s="1"/>
  <c r="D5" i="10"/>
  <c r="F5" i="10" s="1"/>
  <c r="F6" i="2" l="1"/>
  <c r="F20" i="10"/>
  <c r="F23" i="10" s="1"/>
  <c r="F24" i="10" s="1"/>
  <c r="F25" i="10" s="1"/>
  <c r="D11" i="10"/>
  <c r="F11" i="10" s="1"/>
  <c r="F9" i="10"/>
  <c r="F5" i="2" l="1"/>
  <c r="F54" i="5"/>
  <c r="F51" i="5"/>
  <c r="F74" i="5"/>
  <c r="F104" i="5" l="1"/>
  <c r="F101" i="5"/>
  <c r="F98" i="5"/>
  <c r="F94" i="5"/>
  <c r="F90" i="5"/>
  <c r="F87" i="5"/>
  <c r="F84" i="5"/>
  <c r="F81" i="5"/>
  <c r="F71" i="5"/>
  <c r="F76" i="5" s="1"/>
  <c r="F114" i="5" s="1"/>
  <c r="F64" i="5"/>
  <c r="F61" i="5"/>
  <c r="F66" i="5" s="1"/>
  <c r="F113" i="5" s="1"/>
  <c r="F48" i="5"/>
  <c r="F56" i="5" s="1"/>
  <c r="F41" i="5"/>
  <c r="F38" i="5"/>
  <c r="F35" i="5"/>
  <c r="F32" i="5"/>
  <c r="F25" i="5"/>
  <c r="F22" i="5"/>
  <c r="F19" i="5"/>
  <c r="F16" i="5"/>
  <c r="F13" i="5"/>
  <c r="F10" i="5"/>
  <c r="F7" i="5"/>
  <c r="F4" i="5"/>
  <c r="F112" i="5" l="1"/>
  <c r="F106" i="5"/>
  <c r="F115" i="5" s="1"/>
  <c r="F27" i="5"/>
  <c r="F110" i="5" s="1"/>
  <c r="F43" i="5"/>
  <c r="F111" i="5" s="1"/>
  <c r="F117" i="5" l="1"/>
  <c r="F3" i="2" s="1"/>
  <c r="F8" i="2" s="1"/>
  <c r="F9" i="2" l="1"/>
  <c r="F10" i="2" s="1"/>
</calcChain>
</file>

<file path=xl/sharedStrings.xml><?xml version="1.0" encoding="utf-8"?>
<sst xmlns="http://schemas.openxmlformats.org/spreadsheetml/2006/main" count="905" uniqueCount="420">
  <si>
    <t>PRIPREMNI RADOVI</t>
  </si>
  <si>
    <t>m3</t>
  </si>
  <si>
    <t>kom</t>
  </si>
  <si>
    <t>ZEMLJANI RADOVI</t>
  </si>
  <si>
    <t>OPĆE NAPOMENE:</t>
  </si>
  <si>
    <t>U troškovniku ovog projekta dani su opisi stavaka za sve vrste predviđenih radova. Za sve što eventualno nije obuhvaćeno tim propisima, izvoditelj radova dužan je pridržavati se propisa danih u ˝Općim tehničkim uvjetima za radove na cestama˝ (Zagreb, prosinac 2001.g.), postojećih propisa i Hrvatskih normi.
Za sve vrste betonskih radova potrebno je pridržavati se Pravilnika o tehničkim normativima za beton i armirani beton i odgovarajućih odredbi poglavlja 7. BETONSKI RADOVI, VI. knjige ˝Općih tehničkih uvjeta za radove na cestama˝.</t>
  </si>
  <si>
    <t>Izvođač je dužan o svom trošku osigurati gradilište i građevinu od štetnog utjecaja vremenskih nepogoda. Zimi je potrebno građevinu posve osigurati od mraza, tako da ne dođe do smrzavanja i oštećenja izvedenih dijelova.</t>
  </si>
  <si>
    <t xml:space="preserve">Izvođač je dužan izraditi pomoćna sredstva za rad kao što su oplate, ograde, skladišta, dizalice, dobaviti i postaviti strojeve, alat i ostali potreban pribor te poduzeti sve mjere sigurnosti potrebne da ne dođe do nikakvih smetnji i opasnosti po život i zdravlje prolaznika  te  zaposlenih  radnika  i  osoblja. </t>
  </si>
  <si>
    <t>Čuvanje građevine, gradilišta, svih postrojenja, alata i materijala, kako svoga tako i svojih kooperanata, pada u dužnost i na teret izvođača. Svaka šteta koja bi bila prouzročena prolazniku ili susjednoj građevini, uslijed kopanja, pada na teret izvođača koji je dužan odstraniti i nadoknaditi štetu u određenom roku.</t>
  </si>
  <si>
    <t>Prije davanja ponude za izvedbu građevine izvođač je dužan proučiti projektnu dokumentaciju te zatražiti objašnjenja u vezi nejasnih stavki, pregledati trasu građevine, prikupiti potrebne podatke o uvjetima pod kojima će se građevina graditi,  proučiti mogućnosti naših i stranih proizvođača projektirane opreme  te ponuditi opremu tražene kvalitete uz imenovanje dobavljača i predočenje svih tehničkih podataka za ponuđenu opremu.</t>
  </si>
  <si>
    <t xml:space="preserve">Način obračuna je prema tehničkim normativima i njihovim dopunama. Za slučaj da opis pojedinih radova u troškovniku po mišljenju izvođača ili bilo kojeg trećeg zainteresiranog lica nije potpun, izvođač je dužan izvesti te radove prema pravilima građenja i postojećim uzancama, s tim da nema pravo na bilo kakvu odštetu ili promjenu jedinične cijene u troškovniku ukoliko to nije posebno naglasio prilikom davanja ponude. </t>
  </si>
  <si>
    <t xml:space="preserve">Izvođač u potpunosti odgovara za ispravnost izvršene isporuke i jedini je odgovoran za eventualno loše izvedeni rad i lošu kvalitetu isporučenih materijala, opreme ili proizvoda.  </t>
  </si>
  <si>
    <t>Izvođač je dužan posjedovati ateste o ispitivanju materijala upotrebljenih za izgradnju građevine, te ateste o ispravnosti izvedenih instalacija, a prilikom tehničkog pregleda građevine mora sve ateste dostaviti investitoru na upotrebu.</t>
  </si>
  <si>
    <t>Obračun svih radova mora se vršiti prema stvarno izvedenim i uredno dokumentiranim količinama potvrđenim od nadzornog inženjera, a ne prema količinama danim u pojedinim stavkama dokaznice mjera i troškovnika.</t>
  </si>
  <si>
    <t>Sve nejasnoće u projektu izvođač je dužan s projektantom razjasniti prije početka radova. Bez pismene suglasnosti projektanta, izvođač nema pravo na izmjenu projekta. U protivnom, projektant otklanja od sebe svaku odgovornost za eventualno nastale posljedice. Eventualne opravdane izmjene projekta dužan je nadzorni inženjer investitora unijeti u građevinski dnevnik.</t>
  </si>
  <si>
    <t>Sve izmjene u projektu, opisu radova i jediničnim cijenama mogu uslijediti samo uz suglasnost projektanta i po odobrenju investitora.</t>
  </si>
  <si>
    <t>Ukoliko se ukažu eventualne nejednakosti  između  projektnog rješenja i stanja na gradilištu, izvođač je dužan pravovremeno  o  tome obavijestiti investitora i  projektanta  i  zatražiti  potrebna  objašnjenja. Sve mjere u projektima potrebno je provjeriti u prirodi i svu kontrolu vršiti bez posebne naplate.</t>
  </si>
  <si>
    <t>Svi izvedeni radovi koji odstupaju od projekta, a izvedeni su bez odobrenja nadzornog inženjera i suglasnosti projektanta, moraju se dovesti u sklad s projektom, a troškove koji iz tog proizlaze snosi izvođač.</t>
  </si>
  <si>
    <t>U jediničnim cijenama ovog troškovnika uključeno je izvršenje svih obaveza iz bilo kojeg dijela ili priloga ovog projekta.</t>
  </si>
  <si>
    <t xml:space="preserve">Jedinične cijene u svim stavkama ovog troškovnika obuhvaćaju sav rad, materijal, režiju i zaradu izvođača, odnosno sadrže sve elemente propisane za strukturu prodajne cijene građevinskih  usluga. </t>
  </si>
  <si>
    <t>Pod jediničnom cijenom materijala podrazumijeva se cijena samog  materijala, njegova evenutalna prerada, svi transporti, utovari, istovari kao i uskladištenje dotičnog materijala kako bi ostao kvalitetan do trenutka ugradnje, kao i ispitivanje kvalitete i sve drugo u vezi s materijalom (atesti i sl.).</t>
  </si>
  <si>
    <t>Na svu radnu snagu dodaje se faktor u koji pored ostalog treba uračunati i održavanje gradilišta, postavljanje svih pomičnih objekata na gradilištu kao i demontaža istih.</t>
  </si>
  <si>
    <t xml:space="preserve">U pogledu izmjera držati se točno upustva iz prosječnih normi u građevinarstvu, tj. u pogledu dodavanja i odbijanja za kvadraturu i sl. </t>
  </si>
  <si>
    <t>Za cjevovode uzet će se stvarne mjere bez armature i fazonskih komada - prema uzdužnom profilu.</t>
  </si>
  <si>
    <t xml:space="preserve">Iskop vršiti točno prema iskolčenju koje će izvođaču predati investitor. Sve iskope izvesti točno prema nacrtima u projektu. Svi iskopi moraju biti osigurani od zarušavanja propisnim razupiranjem. Uklanjanje obrušenog materijala u rovu u bilo kojoj fazi radova odnosno radi vremenskih nepogoda kao i ispumpavanje zaostale vode u rovu, uključeno je u jediničnu cijenu iskopa. </t>
  </si>
  <si>
    <t>Uređenje gradilišta po završetku radova kao i zemljišta za deponije, prilazne puteve i pomoćne zgrade, uključeno je u jediničnu cijenu i neće se posebno naplaćivati.</t>
  </si>
  <si>
    <r>
      <t>Za sve učinjene štete i smetnje odgovoran je izvođač radova i on snosi moralnu odgovornost bez prava nadoknade troškova od investitora. I ovaj vid troškova treba ukalkulirati u jediničnu cijenu m</t>
    </r>
    <r>
      <rPr>
        <vertAlign val="superscript"/>
        <sz val="9"/>
        <rFont val="Microsoft Sans Serif"/>
        <family val="2"/>
        <charset val="238"/>
      </rPr>
      <t>3</t>
    </r>
    <r>
      <rPr>
        <sz val="9"/>
        <rFont val="Microsoft Sans Serif"/>
        <family val="2"/>
        <charset val="238"/>
      </rPr>
      <t xml:space="preserve"> iskopa.</t>
    </r>
  </si>
  <si>
    <t>Stvarna kategorija zemljišta ustanovit će se nakon izvršenih iskopa i unijeti u poprečne i uzdužne profile uz upis u građevinski dnevnik, a što potpisuju zajednički izvođač i nadzorni inženjer. Prekopi mimo projektom predviđenih neće se priznavati izvođaču. Iskopani materijal koji će se upotrijebiti, deponirati tako da ne smeta gradnji i iskopu rova cjevovoda.</t>
  </si>
  <si>
    <t xml:space="preserve">Betone i mortove treba miješati u markama, prema propisima HRN za beton, odnosno za mortove kako je to dano u stavci troškovnika. Sav beton u principu potrebno je strojno miješati. Ručno miješanje dozvoljeno je samo za vrlo male količine nekonstruktivnih dijelova na građevini. </t>
  </si>
  <si>
    <t xml:space="preserve">Tehnička oprema i priprema (uređenje) gradilišta za rad odnosi se na dužnost izvođača da prije početka građevinskih radova dostavi investitoru ili nadzornom organu  plan organizacije gradilišta i tehničke opreme, te operativni (dinamički) plan izvršenja ugovorenih radova. </t>
  </si>
  <si>
    <t xml:space="preserve">Ako priloženi plan ne odgovara potrebnoj dinamici izvođenja radova i postojećim tehničkim uvjetima, investitor ili nadzorni inženjer imaju pravo zahtijevati izmjenu ili dopunu plana. </t>
  </si>
  <si>
    <t xml:space="preserve">Osim toga, izvođač je dužan prikazati nadzornom inženjeru i sva tehnička pomagala, koja se nalaze na gradilištu, neophodno potrebna u okviru projektnih zadataka. Investitor ili nadzorni inženjer, nakon prihvaćanja priloženog plana i potrebnih tehničkih pomagala, upisom u građevinski dnevnik, dozvoljava početak rada. </t>
  </si>
  <si>
    <t>Objekti, instalacije i rad u okviru  potrebne opreme i uređenja gradilišta terete troškove režije gradilišta i ne obračunavaju se posebno.</t>
  </si>
  <si>
    <t>Elaborat izvedenog stanja i objekata predaje se investitoru u cjelovitom kartiranom i digitalnom obliku. Broj primjeraka prema dogovoru s investitorom (ovisno o potrebama investitora i komunalnih poduzeća. Elaborat mora biti izrađen u apsolutnim (x, y, z) koordinatama i ovjeren od nadležnog katastarskog ureda.</t>
  </si>
  <si>
    <t>količina</t>
  </si>
  <si>
    <t>jed. cijena (kn)</t>
  </si>
  <si>
    <t>ukupno
(kn)</t>
  </si>
  <si>
    <t>1.1.</t>
  </si>
  <si>
    <t>Obračun po km trase</t>
  </si>
  <si>
    <t>km</t>
  </si>
  <si>
    <t>1.2.</t>
  </si>
  <si>
    <t>1.3.</t>
  </si>
  <si>
    <t>Obračun po kom</t>
  </si>
  <si>
    <t>1.4.</t>
  </si>
  <si>
    <t>1.5.</t>
  </si>
  <si>
    <t>1.6.</t>
  </si>
  <si>
    <t>1.7.</t>
  </si>
  <si>
    <t>komplet</t>
  </si>
  <si>
    <t>PRIPREMNI RADOVI - Ukupno (kn):</t>
  </si>
  <si>
    <t>2.1.</t>
  </si>
  <si>
    <t>2.2.</t>
  </si>
  <si>
    <t>2.3.</t>
  </si>
  <si>
    <t>2.4.</t>
  </si>
  <si>
    <t>ZEMLJANI RADOVI - Ukupno (kn):</t>
  </si>
  <si>
    <t>BETONSKI RADOVI</t>
  </si>
  <si>
    <t xml:space="preserve">  ukupno (kn)</t>
  </si>
  <si>
    <t>3.1.</t>
  </si>
  <si>
    <t xml:space="preserve">Obračun po m` </t>
  </si>
  <si>
    <t>m´</t>
  </si>
  <si>
    <t>BETONSKI RADOVI - Ukupno (kn):</t>
  </si>
  <si>
    <t>NOSIVI SLOJEVI KOLNIČKE KONSTRUKCIJE</t>
  </si>
  <si>
    <t>4.1.</t>
  </si>
  <si>
    <t>4.2.</t>
  </si>
  <si>
    <t>NOSIVI SLOJEVI K.K. - Ukupno (kn):</t>
  </si>
  <si>
    <t>ASFALTNI KOLNIČKI ZASTOR</t>
  </si>
  <si>
    <t>5.1.</t>
  </si>
  <si>
    <t>ASFALTNI KOLNIČKI ZASTOR - Ukupno (kn):</t>
  </si>
  <si>
    <t>OPREMA CESTE</t>
  </si>
  <si>
    <t>6.1.</t>
  </si>
  <si>
    <t>6.2.</t>
  </si>
  <si>
    <t>stup visine 3,90cm</t>
  </si>
  <si>
    <t>6.3.</t>
  </si>
  <si>
    <t>6.4.</t>
  </si>
  <si>
    <t>Stavka 9-02.1.2.3.</t>
  </si>
  <si>
    <t>6.5.</t>
  </si>
  <si>
    <t>Stavka 9-02.2.1.1.</t>
  </si>
  <si>
    <t>6.6.</t>
  </si>
  <si>
    <t>Stavka 9-02.2.4.</t>
  </si>
  <si>
    <t>OPREMA CESTE - Ukupno (kn):</t>
  </si>
  <si>
    <t>REKAPITULACIJA
Građevinski radovi i prometna oprema</t>
  </si>
  <si>
    <t>Pripremni radovi - ukupno (kn):</t>
  </si>
  <si>
    <t>Zemljani radovi - ukupno (kn):</t>
  </si>
  <si>
    <t>Betonski radovi - ukupno (kn):</t>
  </si>
  <si>
    <t>Nosivi slojevi kolničke konstrukcije - ukupno (kn):</t>
  </si>
  <si>
    <t>Asfaltni kolnički zastor - ukupno (kn):</t>
  </si>
  <si>
    <t>Prometna oprema - ukupno (kn):</t>
  </si>
  <si>
    <t>SVEUKUPNO (bez PDV-a u kunama):</t>
  </si>
  <si>
    <t>m</t>
  </si>
  <si>
    <t>Naziv stavke</t>
  </si>
  <si>
    <t>REKAPITULACIJA
UKUPNO</t>
  </si>
  <si>
    <t>PROMETNICA</t>
  </si>
  <si>
    <t>VODOVOD I ODVODNJA</t>
  </si>
  <si>
    <t>TK MREŽA</t>
  </si>
  <si>
    <t>SVEUKUPNO (sa PDV-om u kunama)</t>
  </si>
  <si>
    <t>PDV 25%</t>
  </si>
  <si>
    <t>DAVOR DOBROVIĆ, dipl.ing.građ</t>
  </si>
  <si>
    <t>Glavni projektant:</t>
  </si>
  <si>
    <r>
      <t xml:space="preserve">Iskolčenje i održavanje trase. </t>
    </r>
    <r>
      <rPr>
        <sz val="9"/>
        <rFont val="Microsoft Sans Serif"/>
        <family val="2"/>
        <charset val="238"/>
      </rPr>
      <t>Sva geodetska mjerenja kojima se podaci iz projekta prenose na teren, osiguranje iskolčenja osi te poligonskih točaka. Postavljanje profila na terenu prema projektiranim poprečnim profilima ceste. Iskolčenje svih objekata na osnovi podataka iz projekta. Neprestano održavanje i kontrola iskolčenja osi, trase i objekata za cijelo vrijeme građenja. Mjeri se i plaća po kilometru trase, priključnih cesta i objekata.
Sve u skladu s točkom 1-02. OTU-a.</t>
    </r>
  </si>
  <si>
    <r>
      <t>Uklanjanje grmlja i drveća debljine (promjera) do 10 cm.</t>
    </r>
    <r>
      <rPr>
        <sz val="9"/>
        <rFont val="Microsoft Sans Serif"/>
        <family val="2"/>
        <charset val="238"/>
      </rPr>
      <t xml:space="preserve"> Ovaj rad obuhvaća uklanjanje grmlja i drveća sa zaraslih površina koje ulaze u koridor ceste, s odsijecanjem grana na dužine pogodne za prijevoz, vađenjem korijenja te starih panjeva, s uklanjanjem svog materijala od tog rada izvan profila ceste, utovar i transport na odlagalište koje osigurava izvođač radova. Sve u skladu s točkom 1-03. OTU-a.</t>
    </r>
  </si>
  <si>
    <r>
      <t>Obračun po m</t>
    </r>
    <r>
      <rPr>
        <i/>
        <vertAlign val="superscript"/>
        <sz val="9"/>
        <rFont val="Microsoft Sans Serif"/>
        <family val="2"/>
        <charset val="238"/>
      </rPr>
      <t>2</t>
    </r>
  </si>
  <si>
    <r>
      <t>m</t>
    </r>
    <r>
      <rPr>
        <b/>
        <vertAlign val="superscript"/>
        <sz val="9"/>
        <rFont val="Microsoft Sans Serif"/>
        <family val="2"/>
        <charset val="238"/>
      </rPr>
      <t>2</t>
    </r>
  </si>
  <si>
    <r>
      <t>Uklanjanje drveća</t>
    </r>
    <r>
      <rPr>
        <sz val="9"/>
        <rFont val="Microsoft Sans Serif"/>
        <family val="2"/>
        <charset val="238"/>
      </rPr>
      <t xml:space="preserve"> </t>
    </r>
    <r>
      <rPr>
        <b/>
        <sz val="9"/>
        <rFont val="Microsoft Sans Serif"/>
        <family val="2"/>
        <charset val="238"/>
      </rPr>
      <t>debljine (promjera) od 10 do 30 cm</t>
    </r>
    <r>
      <rPr>
        <sz val="9"/>
        <rFont val="Microsoft Sans Serif"/>
        <family val="2"/>
        <charset val="238"/>
      </rPr>
      <t xml:space="preserve"> mjereno 1 m od terena te uklanjanje panjeva. Ovaj rad obuhvaća sječu stabala s odsijecanjem grana na dužine pogodne za prijevoz, vađenje panjeva i korijenja s uklanjanjem svog materijala od tog rada izvan profila ceste, utovar i transport na odlagalište koje osigurava izvođač radova.
Sve u skladu s točkom 1-03. OTU-a.</t>
    </r>
  </si>
  <si>
    <r>
      <rPr>
        <b/>
        <sz val="9"/>
        <rFont val="Microsoft Sans Serif"/>
        <family val="2"/>
      </rPr>
      <t xml:space="preserve">Lociranje komunalnih instalacija i priključaka (m1) </t>
    </r>
    <r>
      <rPr>
        <sz val="9"/>
        <rFont val="Microsoft Sans Serif"/>
        <family val="2"/>
      </rPr>
      <t>s označavanjem trase postojećih instalacija.  Rad obuhvaća lociranje komunalnih instalacija i priključaka, koji su sastavni dio buduće prometnice ili koji tijekom gradnje prometnice mogu biti ugroženi. Jedinična cijena obuhvaća sav rad, opremu i materijal potreban za potpuno dovršenje stavke uključujući i eventualne izlaske ovlaštenog predstavnika vlasnika vodova. Izvedba, kontrola kakvoće i obračun prema OTU 1-03.5.</t>
    </r>
  </si>
  <si>
    <t>obračun po m1</t>
  </si>
  <si>
    <t>m1</t>
  </si>
  <si>
    <r>
      <t>Strojno frezanje asfalta.</t>
    </r>
    <r>
      <rPr>
        <sz val="9"/>
        <rFont val="Microsoft Sans Serif"/>
        <family val="2"/>
        <charset val="238"/>
      </rPr>
      <t xml:space="preserve"> Stavka obuhvaća strojno frezanje asfalta postojeće kolničke konstrukcije  ceste, utovar materijala i odvoz na deponiju koja je na udaljenosti većoj od 5.0 km. Debljina frezanja je od 4-8 cm.</t>
    </r>
  </si>
  <si>
    <r>
      <t>Obračun po m</t>
    </r>
    <r>
      <rPr>
        <i/>
        <vertAlign val="superscript"/>
        <sz val="9"/>
        <rFont val="Microsoft Sans Serif"/>
        <family val="2"/>
        <charset val="238"/>
      </rPr>
      <t xml:space="preserve">2 </t>
    </r>
    <r>
      <rPr>
        <i/>
        <sz val="9"/>
        <rFont val="Microsoft Sans Serif"/>
        <family val="2"/>
        <charset val="238"/>
      </rPr>
      <t>(od 4-8 cm)</t>
    </r>
  </si>
  <si>
    <t>1.8.</t>
  </si>
  <si>
    <r>
      <t xml:space="preserve">Izrada projekta privremene regulacije prometa i montaža prometnih znakova. </t>
    </r>
    <r>
      <rPr>
        <sz val="9"/>
        <rFont val="Microsoft Sans Serif"/>
        <family val="2"/>
        <charset val="238"/>
      </rPr>
      <t>Za nesmetano odvijanje prometa potrebno je prije početka radova izraditi projekt privremene regulacije prometa. Na taj je projekt potrebno ishoditi suglasnost nadležnih institucija. Obračunava se po kompletu cjelokupnog rješenja za sve eventualne faze izvođenja. U cijenu je uključena i nabava prometnih znakova, montaža i razmještanje za sve faze radova.</t>
    </r>
  </si>
  <si>
    <t>Komplet projekt</t>
  </si>
  <si>
    <r>
      <t>Elaborat izvedenog stanja i objekata.</t>
    </r>
    <r>
      <rPr>
        <sz val="9"/>
        <rFont val="Microsoft Sans Serif"/>
        <family val="2"/>
        <charset val="238"/>
      </rPr>
      <t xml:space="preserve"> predaje se investitoru u cjelovitom kartiranom i digitalnom obliku. Broj primjeraka prema dogovoru s investitorom (ovisno o potrebama investitora i komunalnih poduzeća. Elaborat mora biti izrađen u apsolutnim (x, y, z) koordinatama i ovjeren od nadležnog katastarskog ureda. Mjeri se i plaća po kilometru trase, priključnih cesta i objekata.
Sve u skladu s točkom 1-02. OTU-a.</t>
    </r>
  </si>
  <si>
    <r>
      <t>Strojni široki iskop bez obzira na kategoriju tla</t>
    </r>
    <r>
      <rPr>
        <sz val="9"/>
        <rFont val="Microsoft Sans Serif"/>
        <family val="2"/>
        <charset val="238"/>
      </rPr>
      <t xml:space="preserve"> prema odredbama projekta s utovarom u prijevozno sredstvo i transportom na mjesto deponiranja (ili ugradnje). U cijenu je uključen iskop, utovar u transportno vozilo, prijevoz materijala na mjesto ugradnje na trasi i transport viška materijala na deponiju (Deponiranje u skladu sa pravilnikom o gospodarenju građevnim otpadom (NN 38/08)) koju osigurava izvođač radova, priprema privremenih prometnica s održavanjem istih za cijelo vrijeme korištenja, te sanacija okoliša nakon dovršenja radova. Obračun se vrši po m</t>
    </r>
    <r>
      <rPr>
        <vertAlign val="superscript"/>
        <sz val="9"/>
        <rFont val="Microsoft Sans Serif"/>
        <family val="2"/>
        <charset val="238"/>
      </rPr>
      <t>3</t>
    </r>
    <r>
      <rPr>
        <sz val="9"/>
        <rFont val="Microsoft Sans Serif"/>
        <family val="2"/>
        <charset val="238"/>
      </rPr>
      <t xml:space="preserve"> stvarno izvršenog iskopa tla u sraslom stanju, bez obzira na kategoriju. Izvođač radova je dužan obići trasu ceste i upoznati se sa stanjem na terenu prije davanja ponude. Sve u skladu s točkom 2-02. OTU-a.</t>
    </r>
  </si>
  <si>
    <r>
      <t>Obračun po m</t>
    </r>
    <r>
      <rPr>
        <i/>
        <vertAlign val="superscript"/>
        <sz val="9"/>
        <rFont val="Microsoft Sans Serif"/>
        <family val="2"/>
        <charset val="238"/>
      </rPr>
      <t>3</t>
    </r>
  </si>
  <si>
    <r>
      <t>m</t>
    </r>
    <r>
      <rPr>
        <b/>
        <vertAlign val="superscript"/>
        <sz val="9"/>
        <rFont val="Microsoft Sans Serif"/>
        <family val="2"/>
        <charset val="238"/>
      </rPr>
      <t>3</t>
    </r>
  </si>
  <si>
    <r>
      <t>Izrada nasipa od miješanih materijala</t>
    </r>
    <r>
      <rPr>
        <sz val="9"/>
        <rFont val="Microsoft Sans Serif"/>
        <family val="2"/>
        <charset val="238"/>
      </rPr>
      <t xml:space="preserve"> iz iskopa trase, kamenoloma ili pozajmišta. Strojno nasipanje i razastiranje, prema potrebi vlaženje ili sušenje, planiranje nasipanih slojeva debljine i nagiba prema projektu odnosno utvrđenih pokusnom dionicom, te zbijanje s odgovarajućim sredstvima, a prema odredbama OTU. U cijenu je uključen sav rad i materijal, utovar i transport iz trase ili pozajmišta koje osigurava izvođač radova, te planiranje pokosa nasipa i čišćenje okoline. Sve u skladu s točkom 2-09. OTU-a.</t>
    </r>
  </si>
  <si>
    <r>
      <t xml:space="preserve">Izrada posteljice </t>
    </r>
    <r>
      <rPr>
        <sz val="9"/>
        <rFont val="Microsoft Sans Serif"/>
        <family val="2"/>
        <charset val="238"/>
      </rPr>
      <t>od mješanih materijala završnog sloja nasipa ili usjeka, ujednačene nosivosti, s grubim i finim planiranjem, eventualnom sanacijom pojedinih manjih površina slabijeg materijala i zbijanjem do tražene zbijenosti uz potrebno vlaženje ili sušenje, sve prena projektu, Sve u skladu s točkom 2-10. OTU-a.</t>
    </r>
  </si>
  <si>
    <r>
      <t>Izrada bankina od zrnatog kamenog materijala debljine 10 cm</t>
    </r>
    <r>
      <rPr>
        <sz val="9"/>
        <rFont val="Microsoft Sans Serif"/>
        <family val="2"/>
        <charset val="238"/>
      </rPr>
      <t>, izrada bankina od zrnatog kamenog materijala na uredno izvedenu i preuzetu podlogu, širine 30 cm uz mali rubnjak i debljine 10cm  u zbijenom stanju. U cijenu je uključena nabava i prijevoz, razastiranje, grubo i fino planiranje, te zbijanje do tražene zbijenosti, debljine sloja i nagiba prema projektu. Sve u skladu s točkom 2-16. OTU-a. Obračun po m</t>
    </r>
    <r>
      <rPr>
        <vertAlign val="superscript"/>
        <sz val="9"/>
        <rFont val="Microsoft Sans Serif"/>
        <family val="2"/>
        <charset val="238"/>
      </rPr>
      <t>3</t>
    </r>
    <r>
      <rPr>
        <sz val="9"/>
        <rFont val="Microsoft Sans Serif"/>
        <family val="2"/>
        <charset val="238"/>
      </rPr>
      <t>.</t>
    </r>
  </si>
  <si>
    <r>
      <t xml:space="preserve">Izrada rubnjaka 15/25 cm </t>
    </r>
    <r>
      <rPr>
        <sz val="9"/>
        <rFont val="Microsoft Sans Serif"/>
        <family val="2"/>
        <charset val="238"/>
      </rPr>
      <t>od predgotovljenih elemenata tipskog poprečnog presjeka 15/25 cm  iz betona klase C40/45 (MB45) na betonskoj podlozi iz betona C12/15 (MB15), prema detaljima iz projekta. Obračun je po m´ izvedenog rubnjaka, a u cijenu je uključena izvedba podloge, nabava predgotovljenih elemenata i betona, privremeno uskladištenje  i razvoz, svi prijevozi i prijenosi, priprema obloge, rad na ugradnji s obradom sljubnica, njege betona te sav pomoćni rad i materijali. Sve u skladu s točkom 3-04. OTU-a.</t>
    </r>
  </si>
  <si>
    <r>
      <t>Obračun po m</t>
    </r>
    <r>
      <rPr>
        <i/>
        <vertAlign val="superscript"/>
        <sz val="9"/>
        <rFont val="Microsoft Sans Serif"/>
        <family val="2"/>
        <charset val="238"/>
      </rPr>
      <t xml:space="preserve">2 </t>
    </r>
  </si>
  <si>
    <r>
      <t>Izvedba temelja stupova - nosača prometnih  znakova</t>
    </r>
    <r>
      <rPr>
        <sz val="9"/>
        <rFont val="Microsoft Sans Serif"/>
        <family val="2"/>
        <charset val="238"/>
      </rPr>
      <t xml:space="preserve"> Iskop za temelje, izrada betonskih temelja, oblika krnje piramide sa stranama donjeg kvadrata 30 cm i gornjeg 20 cm i dubine 80 cm, od betona klase C 20/25 s nabavom, ugradnjom i njegom betona te zatrpavanje nakon izrade temelja materijalom iz iskopa s odvozom viška materijala na deponij. U cijenu je uključena nabava materijala, oplata, betona temelja.</t>
    </r>
  </si>
  <si>
    <r>
      <t>Nosač prometnih znakova.</t>
    </r>
    <r>
      <rPr>
        <sz val="9"/>
        <rFont val="Microsoft Sans Serif"/>
        <family val="2"/>
        <charset val="238"/>
      </rPr>
      <t xml:space="preserve"> Postavljanje nosača (stupova) i pričvršćivanje prometnih znakova od Fe cijevi promjera 63.5 mm sa zaštitnom vrućim pocinčavanjem prosječne debljine 85 µm odnosno dvostruki sustav iste zaštite dimenzija i vrste prema projektu prometne opreme i signalizacije a u skladu s Pravilnikom o prometnim znakovima, opremi i signalizaciji na cestama (NN33/2005.) i HRN EN 12899-1. u cijenu je uključena nabava i postava stupova u svježi beton dubine min 70 cm. Slobodna visina stupa ispod znaka je 2,00 metara</t>
    </r>
  </si>
  <si>
    <r>
      <t>Prometni znakovi izričitih naredbi (B).</t>
    </r>
    <r>
      <rPr>
        <sz val="9"/>
        <rFont val="Microsoft Sans Serif"/>
        <family val="2"/>
        <charset val="238"/>
      </rPr>
      <t xml:space="preserve"> Postavljanje prometnih znakova izričitih naredbi kružnog oblika, iznimno osmerokut ili istostraničan trokut, promjera 60 cm, prema projektu prometne opreme i signalizacije, a u skladu s Pravilnikom o prometnim znakovima, opremi i signalizaciji na cestama (NN br. 34/2003.) i HRN EN 1116, HRN EN 12889-1, HRNEN 1790.
U cijenu je uključena  izrada i nabava znakova s bojenjem i lijepljenjem folije, svi prijevozi, prijenosi i skladištenje, sav rad i materijal, te pričvrsni elementi i pribor za ugradnju po uvjetima iz projekta. Obračun je po broju komada pričvršćenih znakova.  Količine prema specifikaciji prometnih znakova i opreme.</t>
    </r>
  </si>
  <si>
    <r>
      <t xml:space="preserve">Prometni znakovi obavijesti (C,D i E). </t>
    </r>
    <r>
      <rPr>
        <sz val="9"/>
        <rFont val="Microsoft Sans Serif"/>
        <family val="2"/>
        <charset val="238"/>
      </rPr>
      <t xml:space="preserve">Postavljanje prometnih znakova obavijesti oblika kruga, kvadrata, ili pravokutnika prema projektu prometne opreme i signalizacije, a u skladu s Pravilnikom o prometnim znakovima, opremi i signalizaciji na cestama (NN br. 34/2003.) i HRN EN 1116, HRN EN 12889-1, HRNEN 1790.
U cijenu je uključena izrada i nabava znakova s bojenjem i lijepljenjem folije, svi prijevozi, prijenosi i skladištenje, sav rad i materijal, te pričvrsni elementi i pribor za ugradnju po uvjetima iz projekta. Obračun je po broju komada pričvršćenih znakova. Količine prema specifikaciji prometnih znakova i opreme. </t>
    </r>
    <r>
      <rPr>
        <b/>
        <sz val="9"/>
        <rFont val="Microsoft Sans Serif"/>
        <family val="2"/>
        <charset val="238"/>
      </rPr>
      <t xml:space="preserve">
</t>
    </r>
  </si>
  <si>
    <r>
      <t>Uzdužne oznake.</t>
    </r>
    <r>
      <rPr>
        <sz val="9"/>
        <rFont val="Microsoft Sans Serif"/>
        <family val="2"/>
        <charset val="238"/>
      </rPr>
      <t xml:space="preserve"> Izrada uzdužnih oznaka na kolniku, vrste veličine i boje prema projektu prometne opreme i signalizacije, u skladu s Pravilnikom o prometnim znakovima, opremi i signalizaciji na cestama (NN 33/2005.) i HRN EN 1436, HRN EN 1871, HRN EN 1461-1 i 2, HRN U.S4.221, HRN U.S4.222, HRN U.S4.223.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 izrađenih oznaka.</t>
    </r>
  </si>
  <si>
    <r>
      <t>Isprekidana razdjelna crta,</t>
    </r>
    <r>
      <rPr>
        <sz val="9"/>
        <rFont val="Microsoft Sans Serif"/>
        <family val="2"/>
        <charset val="238"/>
      </rPr>
      <t xml:space="preserve"> duljina puno 3 prazno 3 m, debljine 15 cm.</t>
    </r>
  </si>
  <si>
    <r>
      <t>Poprečne oznake na kolniku.</t>
    </r>
    <r>
      <rPr>
        <sz val="9"/>
        <rFont val="Microsoft Sans Serif"/>
        <family val="2"/>
        <charset val="238"/>
      </rPr>
      <t xml:space="preserve"> Izrada poprečnih oznaka na kolniku prema projektu prometne opreme i signalizacije, a u skladu s Pravilnikom o prometnim znakovima, opremi i signalizaciji na cestama (NN br.33/2005.)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 izrađenih oznaka.</t>
    </r>
  </si>
  <si>
    <r>
      <t xml:space="preserve">Crta za zaustavljanje. </t>
    </r>
    <r>
      <rPr>
        <sz val="9"/>
        <rFont val="Microsoft Sans Serif"/>
        <family val="2"/>
        <charset val="238"/>
      </rPr>
      <t xml:space="preserve"> (HRN U.S4.225), puna, debljine prema projektu.</t>
    </r>
  </si>
  <si>
    <r>
      <t>Pješački prijelaz</t>
    </r>
    <r>
      <rPr>
        <sz val="9"/>
        <rFont val="Microsoft Sans Serif"/>
        <family val="2"/>
        <charset val="238"/>
      </rPr>
      <t xml:space="preserve"> prema projektu i u skladu s HRN U.S4.227. U cijenu je uključeno čiščenje kolnika neposredno prije izrade oznaka, predmarkiranja, nabava i prijevoz materijala (boja, razrjeđivač, reflektirajuće kuglice), predhodna dopuštenja i atesti te tekuća kontrola kvalitete, sav rad, pribor i oprema za izradu oznaka. Obračun je po m</t>
    </r>
    <r>
      <rPr>
        <vertAlign val="superscript"/>
        <sz val="9"/>
        <rFont val="Microsoft Sans Serif"/>
        <family val="2"/>
        <charset val="238"/>
      </rPr>
      <t xml:space="preserve">2 </t>
    </r>
    <r>
      <rPr>
        <sz val="9"/>
        <rFont val="Microsoft Sans Serif"/>
        <family val="2"/>
        <charset val="238"/>
      </rPr>
      <t>ukupne bruto površine oznake.</t>
    </r>
  </si>
  <si>
    <t>6.7.</t>
  </si>
  <si>
    <r>
      <rPr>
        <b/>
        <sz val="9"/>
        <rFont val="Microsoft Sans Serif"/>
        <family val="2"/>
        <charset val="238"/>
      </rPr>
      <t xml:space="preserve">Izrada natpisa "STOP" (H38) </t>
    </r>
    <r>
      <rPr>
        <sz val="9"/>
        <rFont val="Microsoft Sans Serif"/>
        <family val="2"/>
        <charset val="238"/>
      </rPr>
      <t>bijele boje s retroreflektivnim zrncima klase II, visine slova 1,6 m. Oznake na kolniku izvode se prema projektu prometne opreme i signalizacije, a u skladu s važećim Pravilnikom o prometnim znakovima, opremi i signalizaciji na cestama i važećim hrvatskim normama koje reguliraju to područje (HRN 1436). U cijenu ulazi sav rad, materijal prijevoz i sve ostalo što je potrebno za potpuni dovršetak posla uključujući potrebna ispitivanja kakvoće materijala i rada. Obračun je po komadu izvedenih oznaka. Izvedba, kontrola kakvoće i obračun prema OTU 9-02 i 9-02.3.</t>
    </r>
  </si>
  <si>
    <t>kom.</t>
  </si>
  <si>
    <t xml:space="preserve">U Zadru, kolovoz 2019.g. </t>
  </si>
  <si>
    <t>Dobava pijeska granulacije 0-3 mm za izradu kabelske posteljice te ugradnja duž kabelskog kanala</t>
  </si>
  <si>
    <t>REKAPITULACIJA</t>
  </si>
  <si>
    <t>GRAĐEVINSKI RADOVI I MATERIJAL</t>
  </si>
  <si>
    <t>Redni
broj</t>
  </si>
  <si>
    <t>Jedinica
mjere</t>
  </si>
  <si>
    <t>Količina</t>
  </si>
  <si>
    <t>Jedinična
cijena
(kn)</t>
  </si>
  <si>
    <t>Ukupna 
cijena
(kn)</t>
  </si>
  <si>
    <t>Strojni iskop rova za kabelsku kanalizaciju, bez obzira na kategoriju zemljišta. Jedinična cijena obuhvaća iskop i sve pomoćne radove (oplate, crpljenje vode, vertikalne prijenose, privremeno odlaganje i sl.), čišćenje i planiranje dna</t>
  </si>
  <si>
    <t>Ručni iskop rova za kabelsku kanalizaciju, bez obzira na kategoriju zemljišta. Jedinična cijena obuhvaća iskop i sve pomoćne radove (oplate, crpljenje vode, vertikalne prijenose, privremeno odlaganje i sl.), čišćenje i planiranje dna</t>
  </si>
  <si>
    <t>Dobava i ugradnja betona klase C16/20 kao završni zaštitni sloj rova na prijelazima preko kolnika</t>
  </si>
  <si>
    <t>Zatrpavanje rova materijalom iz iskopa</t>
  </si>
  <si>
    <t>Odvoz viška mateijala na stalno odlagalište</t>
  </si>
  <si>
    <t>Izrada kabelske kanalizacije, PEHD cijevi 6 x Ø 50 mm, s radnim tlakom od minimalno 10 bara.  Jedinična cijena obuhvaća nabavu, prijevoz i polaganje cijevi, spojnica, držača razmaka, zaštitnih kapa, upozoravajuće trake s odgovarajućim natpisom te sav ostali rad, oprema i materijal potreban za potpuno dovršenje stavke. Obračun po metru postavljene kabelske kanalizacije</t>
  </si>
  <si>
    <t xml:space="preserve">Ispitivanje prohodnosti cijevi DTK.  Jedinična cijena obuhvaća sav rad, opremu i materijal potreban za potpuno dovršenje stavke. Obračun po m1. </t>
  </si>
  <si>
    <t>Iskolčenje trase kabelske kanalizacije. Stavka obuhvaća iskolčenje trase za kabelsku kanalizaciju, sva geodetska mjerenja kojima se podaci iz projekta prenose na teren i obrnuto, osiguranje osi iskolčene trase, obnavljanje i održavanje iskolčenih oznaka na terenu od početka radova do predaje svih radova investitoru.</t>
  </si>
  <si>
    <t xml:space="preserve">Izrada geodetskog snimka izvedenog stanja ovjerenog po državnoj geodetskoj upravi.  Obračun po kilometru. </t>
  </si>
  <si>
    <r>
      <rPr>
        <b/>
        <sz val="9"/>
        <rFont val="Microsoft Sans Serif"/>
        <family val="2"/>
      </rPr>
      <t>Uklanjanje drveća i panjeva promjrera većeg od 30 cm</t>
    </r>
    <r>
      <rPr>
        <sz val="9"/>
        <rFont val="Microsoft Sans Serif"/>
        <family val="2"/>
      </rPr>
      <t xml:space="preserve"> s odsijecanjem grana na dužine pogodne za prijevoz, čišćenje i uklanjanje sveg nepotrebnog materijala zaostalog nakon izvedenih radova, uključujući utovar i prijevoz na mjesto oporabe ili zbrinjavanja, na udaljenost do 10 km, uključivo s troškovima odlaganja.  Obračun je po komadu uklonjenog stabla. Izvedba, kontrola kakvoće i obračun prema OTU 1-03.1.</t>
    </r>
  </si>
  <si>
    <r>
      <t>Izrada habajućeg sloja (srednje prometno opterećenje) AC 11 surf 45/80-65, AG3 M3.</t>
    </r>
    <r>
      <rPr>
        <sz val="9"/>
        <rFont val="Microsoft Sans Serif"/>
        <family val="2"/>
        <charset val="238"/>
      </rPr>
      <t xml:space="preserve">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
</t>
    </r>
  </si>
  <si>
    <r>
      <rPr>
        <b/>
        <sz val="9"/>
        <rFont val="Microsoft Sans Serif"/>
        <family val="2"/>
        <charset val="238"/>
      </rPr>
      <t>Izrada nosivog sloja (srednje prometno opterećenje) AC 22 base 50/70 AG6 M2, debljine 6,0 cm.</t>
    </r>
    <r>
      <rPr>
        <sz val="9"/>
        <rFont val="Microsoft Sans Serif"/>
        <family val="2"/>
        <charset val="238"/>
      </rPr>
      <t xml:space="preserve">  U cijeni su sadržani svi troškovi nabave materijala, proizvodnje i ugradnje asfaltne mješavine, prijevoz, oprema i sve ostalo potrebno za potpuno izvođenje radova. Obračun je po m2 gornje površine stvarno položenog i ugrađenog nosivog sloja.  Izvedba i kontrola kakvoće prema (HRN EN 13108-1)  i tehničkim svojstvima i zahtjevima za građevne proizvode za proizvodnju asfaltnih mješavina i za asfaltne slojeve kolnika.</t>
    </r>
  </si>
  <si>
    <t>5.2.</t>
  </si>
  <si>
    <r>
      <rPr>
        <b/>
        <sz val="9"/>
        <rFont val="Microsoft Sans Serif"/>
        <family val="2"/>
        <charset val="238"/>
      </rPr>
      <t>Izrada habajućeg sloja (lako prometno opterećenje-nogostup) AC 8 surf BIT 50/70 AG4 M4, debljine 4,0 cm.</t>
    </r>
    <r>
      <rPr>
        <sz val="9"/>
        <rFont val="Microsoft Sans Serif"/>
        <family val="2"/>
        <charset val="238"/>
      </rPr>
      <t xml:space="preserve">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
</t>
    </r>
  </si>
  <si>
    <t>3.2.</t>
  </si>
  <si>
    <r>
      <t xml:space="preserve">Izrada rubnjaka 8/25 cm </t>
    </r>
    <r>
      <rPr>
        <sz val="9"/>
        <rFont val="Microsoft Sans Serif"/>
        <family val="2"/>
        <charset val="238"/>
      </rPr>
      <t>od predgotovljenih elemenata tipskog poprečnog presjeka 8/25 cm (odnosno prema nacrtima)  iz betona klase C40/45 na betonskoj podlozi iz betona C12/15, prema detaljima iz projekta. Obračun je po m´ izvedenog rubnjaka, a u cijenu je uključena izvedba podloge i temelja, nabava predgotovljenih elemenata i betona, privremeno uskladištenje  i razvoz, svi prijevozi i prijenosi, priprema obloge, rad na ugradnji s obradom sljubnica, njege betona te sav pomoćni rad i materijali.
Sve u skladu s točkom 3-04.7. OTU-a.</t>
    </r>
  </si>
  <si>
    <r>
      <t xml:space="preserve">Taktilne ploče. </t>
    </r>
    <r>
      <rPr>
        <sz val="9"/>
        <rFont val="Microsoft Sans Serif"/>
        <family val="2"/>
        <charset val="238"/>
      </rPr>
      <t xml:space="preserve">U stavku je uključena izrada rampi za osobe smanjene pokretljivosti izradom opločenja sa završnom obradom od taktilnih ploča. U cijenu je uključena dobava i ugradnja ploča debljine 8 cm (40×40 cm u jedan prijelaz ide 9 ploča) na sloj pijeska debljine 5 cm. Ispod se nalazi betonska ploča debljine 10 cm. Fugiranje cementnim mortom. Prijelaz je dimenzija 1.20×1.20 m,  a pokosi su asfaltni. u cijenu je uključen sav rad i materijal da se izvede rampa. </t>
    </r>
  </si>
  <si>
    <t>Obračun po kom (broju prijelaza)</t>
  </si>
  <si>
    <t>3.3.</t>
  </si>
  <si>
    <r>
      <t>m</t>
    </r>
    <r>
      <rPr>
        <vertAlign val="superscript"/>
        <sz val="11"/>
        <rFont val="Calibri"/>
        <family val="2"/>
        <charset val="238"/>
        <scheme val="minor"/>
      </rPr>
      <t>3</t>
    </r>
  </si>
  <si>
    <t>Ručni iskop probnih šliceva radi utvrđivanja stvarnog stanja položaja postojećih podzemnih instalacija uz nadzor vlasnika istih te eventualna zaštita istih. Iskope izvoditi isključivo ručno.</t>
  </si>
  <si>
    <t>Iskop jame za ugradnju tipskog zdenca MZ D1 u zemljištu, bez obzira na kategoriju</t>
  </si>
  <si>
    <t>Dobava i ugradnja montažnih zdenaca tipa MZ D1, nosivosti poklopca 125 kN. Jedinična cijena obuhvaća sve potrebne radove i materijal za ispunjenje stavke</t>
  </si>
  <si>
    <t xml:space="preserve">Uvlačenje postojeće cijevi u zdenac Jedinična cijena obuhvaća sav rad, opremu i materijal potreban za izradu i potpuno dovršenje stavke. Obračun po komadu. </t>
  </si>
  <si>
    <t>Iskolčenje kabelskih zdenaca. Stavka obuhvaća iskolčenje kabelskih zdenaca, sva geodetska mjerenja kojima se podaci iz projekta prenose na teren i obrnuto, osiguranje osi iskolčene trase, obnavljanje i održavanje iskolčenih oznaka na terenu od početka radova do predaje svih radova investitoru.</t>
  </si>
  <si>
    <t>Ukupno građevinski radovi</t>
  </si>
  <si>
    <t>GRAĐEVINSKI MATERIJAL I RADOVI</t>
  </si>
  <si>
    <t>Red. broj</t>
  </si>
  <si>
    <t>Jed. mjere</t>
  </si>
  <si>
    <t xml:space="preserve">Količina </t>
  </si>
  <si>
    <t>Jedinična cijena</t>
  </si>
  <si>
    <t>Iznos</t>
  </si>
  <si>
    <t>Iskop i zatrpavanje kanala dubine 0,8m bez obzira na kategoriju tla. Dno poravnato i pripremljeno za pješćani zasip. Uračunat odvoz viška materijala u sraslom stanju. Skošenja iskopa nastala iskopom ili zadana projektom ugraditi u jedničnu cijenu</t>
  </si>
  <si>
    <t>● širina iskopa 0,4m - kanal za 1 do 2 NN kabela</t>
  </si>
  <si>
    <t>Iskop i zatrpavanje kanala preko prometnice dubine 1,2m bez obzira na kategoriju tla. Dno poravnato i pripremljeno za pješćani zasip. Uračunat odvoz viška materijala u sraslom stanju.</t>
  </si>
  <si>
    <t>● širina iskopa 0,50m - kanal za 1 NN kabel</t>
  </si>
  <si>
    <t>Dobava i ugradnja sipke zemlje u kabelski kanal iznad posteljice, s nabijanjem do potrebne zbijenosti.</t>
  </si>
  <si>
    <t>Dobava i ugradnja PVC cijevi  Ø110mm za zaštitu kabela i uzemljivača ispod prometnice</t>
  </si>
  <si>
    <t>Dobava i ugradnja betona klase C8/10 za zaštitu PVC cijevi od mehaničkog oštećenja</t>
  </si>
  <si>
    <t>Dobava i ugradnja betona klase C16/20 kao završni sloj rova na prijelazima preko kolnika</t>
  </si>
  <si>
    <t>Iskop rupe za izradu betonskog temelja rasvjetnog stupa, dimenzije. Uračunat odvoz viška materijala u sraslom stanju.</t>
  </si>
  <si>
    <t xml:space="preserve">● 160x160x100cm </t>
  </si>
  <si>
    <t>Dobava betona i izrada betonskog temelja u oplati dimenzija 100x100x110cm. U cijenu uračunati 1,1 m3 betona C25/30, ugradnju dvije PVC cijevi Ø50mm za uvlačenje kabela, dužine 1m i 4 temeljna vijka M24. Temelj izraditi na mjestu ugradnje</t>
  </si>
  <si>
    <t>Dobava i ugradnja PVC štitnika dužine 1m za mehaničku zaštitu kabela</t>
  </si>
  <si>
    <t>Dobava i ugradnja plastične vrpce upozorenja "POZOR-ENERGETSKI KABEL"</t>
  </si>
  <si>
    <t>Iskolčenje kabelske trase</t>
  </si>
  <si>
    <t>Iskoličenje pozicije rasvjetnih stupova i samostojećih razvodnih ormara</t>
  </si>
  <si>
    <t>UKUPNO (Kn):</t>
  </si>
  <si>
    <t>ELEKTRO MATERIJAL I RADOVI</t>
  </si>
  <si>
    <t>Napomena:
Svjetiljke se trebaju upravljati pomoću postojećeg centralnog sustava upravljanja Philips CityTouch koji ugrađen u sklopu projekta CB GREEN iz 2016 godine. Veza sustava s predspojnom napravom svjetiljke  preko DALI sučelja. Povezivanje sa serverom preko GPRS protokola koji omogućava dvosmjerni prijenos podataka bežičnim putem kroz GSM mrežu. 
Postojeći sustav omogućuje fleksibilno upravljanje s neograničenim brojem promjena svjetlosnog toka tijekom noći. Promjena svjetlosnog toka od 0 do 100%. Upravljanje svjetiljkama i kontrola stanja te potrošnje svjetiljki preko web aplikacije. Centralni sustav uključuje: 
- programiranje i puštanje u rad
- obuka korisnika, korisničke upute
- projekt izvedenog stanja
- ugađanje programskih stanja za cijelu godinu (izrada scena za 365 dana)
- godišnja naknada, GSM preplata za svjetiljke.</t>
  </si>
  <si>
    <t>Dobava i ugradnja LED cestovne svjetiljke na pocinčani metalni stup. Svjetiljka mora zadovoljiti sljedeće karakteristike:</t>
  </si>
  <si>
    <t>-Minmalni svjetlosni tok svjetlosnog izvora: 8000 lm</t>
  </si>
  <si>
    <t>-Maksimalna ukupna snaga lampe: 61W</t>
  </si>
  <si>
    <t>-Korelirana temperatura nijanse bijelog svijetla CCT:  3000K</t>
  </si>
  <si>
    <t>-Minimalna svjetlosna iskoristivost svjetlosnog izvora: 120lm/W</t>
  </si>
  <si>
    <t>-Minimalni LOR: 92%</t>
  </si>
  <si>
    <t>-Maksimalni ULOR: 0%</t>
  </si>
  <si>
    <t>-Izvedba zaštitnog stakla: UV stabilni polikarbonat ili kaljeno staklo ravnog oblika</t>
  </si>
  <si>
    <t>-Ugrađena prenaponska zaštita 10kV</t>
  </si>
  <si>
    <t>-DALI regulabilna predspojna naprava</t>
  </si>
  <si>
    <t>-Zaštitna klasa: IK09 i IP66</t>
  </si>
  <si>
    <t>-Certifikati: ENEC i CE</t>
  </si>
  <si>
    <t>Referentne svjetlotehničke vrijednosti:</t>
  </si>
  <si>
    <t>-Razred rasvjete: M4 klasa</t>
  </si>
  <si>
    <t>-Sjajnost – Lm: min. 0,75 cd/m2</t>
  </si>
  <si>
    <t>-Opća jednolikost – U0 (Lmin/Lm): min. 0,4</t>
  </si>
  <si>
    <t>-Uzdužna jednolikost Ui: min. 0,6</t>
  </si>
  <si>
    <t>-Bliještanje Ti: max. 15%</t>
  </si>
  <si>
    <t>-REI faktor: min. 0,3</t>
  </si>
  <si>
    <t>-Razred bliještanja: D6</t>
  </si>
  <si>
    <t>-Razred jakosti svjetlosti: min. G4 ili bolje</t>
  </si>
  <si>
    <t>Polazni parametri prometnice:</t>
  </si>
  <si>
    <t>-Raspored svjetiljki: jednostran</t>
  </si>
  <si>
    <t>-Broj voznih traka: 2</t>
  </si>
  <si>
    <t>-Širina prometnice: 6m</t>
  </si>
  <si>
    <t>-Faktor smanjenja: 0,8</t>
  </si>
  <si>
    <t>-Zona zaštite od svjetlosnog zagađenja: E2</t>
  </si>
  <si>
    <t>Geometrija rasvjetne opreme:</t>
  </si>
  <si>
    <t>-Visina stupa: 8m</t>
  </si>
  <si>
    <t>-Razmak između svjetiljki: 33m</t>
  </si>
  <si>
    <t>-Svjetiljka od ruba: -1,0m</t>
  </si>
  <si>
    <t>-Maksimalni nagib svjetiljke: 0°</t>
  </si>
  <si>
    <t>Napomena:</t>
  </si>
  <si>
    <t>Uz ponudu obavezno dostaviti, ovjeren od bilo kojeg ovlaštenog inženjera elektrotehnike svjetlotehnički proračun za svaki ponuđeni tip svjetiljke s ULOR podacima. Svjetlotehnički proračun dostaviti i u elektronskom obliku (IES ili LDT format) izrađen u programskim paketima Relux Profesional ili Dialux. Potrebna je ovjera istog ovlaštenog projektanta na omotu CD medija na način da se na isti pohrani predmetni svjetlotehnički proračun sa pripadajućim IES ili LDT file-om. 
Vrijednosni pokazatelj dokaza sposobnosti: Ponuditelj mora dokazati da svjetiljka zadovoljava svjetlotehničke parametre zadane troškovnikom.</t>
  </si>
  <si>
    <t xml:space="preserve">
Tip:__________________________________
Proizvođač:___________________________
</t>
  </si>
  <si>
    <t>Metalni rasvjetni stup visine 8m, konusnog oblika, osmerokutnog poprečnog presjeka, vruće pocinčani, predviđen za zonu vjetra III, s uključenim sidrenim vijcima. Stavka obuhvaća nabavu, prijevoz i ugradnju stupa na pripadajući pripremljeni temelj</t>
  </si>
  <si>
    <t>Dobava i ugradnja dvokrake konzole s kutom od 90° između krakova</t>
  </si>
  <si>
    <t>Dobava i ugradnja razdjelnika rasvjetnog stupa komplet s 2 (dva) osigurača 10A, stezaljkama za ulaz-izlaz 2 kabela NA2XY 4x25mm2, te stezaljkama za 2 kabela presjeka 3x2,5 mm2 prema rasvjetnim tijelima.</t>
  </si>
  <si>
    <t>Dobava, montaža i spajanje adresabilnog kontrolera za centralno upravljanje svjetlosnim tokom postojećih svjetiljki sa sljedećim karakteristikama:
-Veza s predspojnom napravom svjetiljke preko DALI sučelja. 
-Direktna GPRS komunikacija sa serverom (bez dodatnih komponenti u sustavu) koja omogućuje dvosmjerni prijenos podataka bežičnim putem kroz GSM mrežu.
Sustav mora omogućiti fleksibilno upravljanje s neograničenim brojem promjena svjetlosnog toka tijekom noći. Promjena svjetlosnog toka od 0 do 100%. Upravljanje svjetiljkama i kontrola stanja i potrošnje svjetiljki preko web aplikacije</t>
  </si>
  <si>
    <t>Godišnja GSM preplata za 6 svjetiljki</t>
  </si>
  <si>
    <t>Programiranje i puštanje u rad sustava za centralno upravljanje svjetlosnim tokom svjetiljki, obuka korisnika, korisničke upute, projekt izvedenog stanja, ugađanje programskih stanja za cijelu godinu (izrada scena za 365 dana)</t>
  </si>
  <si>
    <t>Dobava i ugradnja kabela tipa  NA2XY 4x25 mm2. Jedinična cijena obuhvaća nabavu, prijevoz i polaganje kabela u rov te provlačenje kroz cijevi</t>
  </si>
  <si>
    <t>Dobava i ugradnja kabela tipa  NYM-J 3x2,5 mm2 za potrebe napajanja svjetiljke. Jedinična cijena obuhvaća nabavu, prijevoz i polaganje kabela u rasvjetni stup</t>
  </si>
  <si>
    <t>Dobava i ugradnja kabela tipa  NYM-J 2x1,5 mm2 za potrebe upravljanja DALI regulabilne predspojne naprave. Jedinična cijena obuhvaća nabavu, prijevoz i polaganje kabela u rasvjetni stup</t>
  </si>
  <si>
    <t>Dobava i ugradnja kabelske glave za plastični kabel presjeka 25 mm2</t>
  </si>
  <si>
    <t>Dobava i ugradnja aluminijsko-bakrene kabelske 
stopice, uzdužno vodonepropusne za presjek vodiča 25mm2 te s rupom promjera 12mm</t>
  </si>
  <si>
    <t>Dobava i ugradnja bakrenog užeta Cu 50mm2. Jedinična cijena obuhvaća nabavu, prijevoz i polaganje kabela u rov te provlačenje kroz cijevi</t>
  </si>
  <si>
    <t>Dobava i ugradnja bakrene kompresijske odvojne stezaljke H-izvedbe (dvije po spoju) na uzemljivačko bakreno uže presjeka 50mm2</t>
  </si>
  <si>
    <t>Dobava i ugradnja bakrene stopice M10 za bakreno uže presjeka 50 mm2</t>
  </si>
  <si>
    <t>Izrada prijelaza sa nadzemne SKS mreže (2x16mm2) u podzemnu mrežu (4x25mm2). Uključuje sav materijal (spojne čahure, toploskupljajuće cijevi, izolacijske krpe, odvojne spojnice, PEHD cijevi, metalne zatezne trake...itd)</t>
  </si>
  <si>
    <t>Dobava i ugradnja katodnog odvodnika prenapona na SKS mrežu. Jedan komplet treba sadržavati katodni odvodnik, elementi za spajanje na SKS te potrebni spojni materijal za spoj na uzemljenje.</t>
  </si>
  <si>
    <t>Dobava i ugradnja samostojećeg kabelskog razdjelnog ormara s plastičnim temeljem,  oznake OJR 1, izrađenog iz poliestera, sa slijedećom ugrađenom opremom:</t>
  </si>
  <si>
    <t>● tropolna rastavna osiguračka pruga 160A, za
   osigurače NV 00, komada 3</t>
  </si>
  <si>
    <t>● visokoučinski osigurač NV 00 35A, komada 3</t>
  </si>
  <si>
    <t>● visokoučinski osigurač NV 00 25A, komada 3</t>
  </si>
  <si>
    <t>● visokoučinski osigurač NV 00 koji služi kao predosigurač odvodniku prenapona (odabrati prema uputama proizvođača prenapona), komada 3</t>
  </si>
  <si>
    <t>● tropolni odvodnik prenapona tip 1+2 s izmjenjivim ulošcima, maksimalna odvodna struja (8/20 µs) 50kA, ukupna nazivna odvodna struja (8/20 μs) 120kA, struja munje (10/350 μs) 12,5kA, ukupna impulsna struja (10/350 μs) 37,5kA, najviši trajni napon maksimalno 280V, komada 1</t>
  </si>
  <si>
    <t>● bakarne sabirnice Cu 50x5 mm, l = 350mm s vijcima, komada 4</t>
  </si>
  <si>
    <t>● potporni izolator 1 kV,M8, komada 8</t>
  </si>
  <si>
    <t>● natpisi upozorenja</t>
  </si>
  <si>
    <t>● jednopolna shema</t>
  </si>
  <si>
    <t>● cilindar bravica vlasnika rasvjete</t>
  </si>
  <si>
    <t>● spojni materijal (kabeli za ožičenje, redne stezaljke, vijci, matice...itd), komplet 1</t>
  </si>
  <si>
    <t>Mjerenje i izdavanje mjernog protokola:</t>
  </si>
  <si>
    <t>● otpora izolacije</t>
  </si>
  <si>
    <t>● otpora uzemljenja</t>
  </si>
  <si>
    <t>● otpora petlje</t>
  </si>
  <si>
    <t>Isklop i puštanje pod napon</t>
  </si>
  <si>
    <t>UKUPNO + PDV (Kn):</t>
  </si>
  <si>
    <t>1.</t>
  </si>
  <si>
    <t>TROŠKOVNIK VODOVODA I ODVODNJE</t>
  </si>
  <si>
    <t>A.</t>
  </si>
  <si>
    <t>VODOVOD</t>
  </si>
  <si>
    <t>I.</t>
  </si>
  <si>
    <t>Iskolčenje trase cjevovoda i objekata.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Obračun komplet.</t>
  </si>
  <si>
    <t>kpl</t>
  </si>
  <si>
    <t>2.</t>
  </si>
  <si>
    <t>Lociranje i označavanje mjesta poznatih trasa podzemnih instalacija(vodovod, električni i TK kabeli), a prema situaciji te prema podacima odgovornih osoba nadležnih službi pripadajućih instalacija. Obračun komplet.</t>
  </si>
  <si>
    <t>PRIPREMNI RADOVI UKUPNO Kn</t>
  </si>
  <si>
    <t>II.</t>
  </si>
  <si>
    <t xml:space="preserve">ZEMLJANI RADOVI  </t>
  </si>
  <si>
    <t>Iskop rova za vodovodne cijevi u materijalu bez obzira na kategoriju, s odbacivanjem iskopanog materijala na jednu stranu rova na udaljenost najmanje 1,0 m od ruba rova da bi se omogućilo nesmetano raznošenje cijevi duž rova i spuštanje u rov. Dubina rova prema uzdužnom profilu, a širina rova 70 cm. U jediničnu cijenu uračunato je uklanjanje obrušenog materijala u rovu (u bilo kojoj fazi radova, odnosno radi vremenskih nepogoda), te eventualno crpljenje podzemne ili nadošle vode. Stavka uključuje i eventualno potrebno razupiranje rova, što će se odrediti na licu mjesta za vrijeme iskopa, u ovisnosti o kategoriji tla i uz suglasnost nadzornog inženjera. Obračun količina se vrši po stvarno izvedenom iskopu, ali do dimenzija predviđenih u projektu odnosno odluci nadzornog inženjera. Strane rova moraju biti ravne, a rubovi oštri. Obračun po m3 iskopanog materijala.</t>
  </si>
  <si>
    <t>Ručni iskop u materijalu A i B kategorije na mjestima gdje je to radi sigurnosnih razloga obvezno na križanjima projektiranog cjevovoda i drugih instalacija, u blizini postojećih okana, te prema posebnim uvjetima poduzeća koja upravljaju pojedinim instalacijama. Obračun po m3 iskopanog materijala.</t>
  </si>
  <si>
    <t>3.</t>
  </si>
  <si>
    <t>Planiranje dna rova cjevovoda, građevnih jama za zasunska okna prema projektiranoj širini i uzdužnom padu dna rova. Dno rova mora biti isplanirano na točnost +/- 2 cm i mora biti tvrdo. Stavkom je predviđeno otesavanje, planiranje i djelomično nabijanje dna rova s izbacivanjem suvišnog materijala iz rova na udaljenost min. 1 m od ruba rova. Obračun po m2 isplanirane površine.</t>
  </si>
  <si>
    <t>m2</t>
  </si>
  <si>
    <t>4.</t>
  </si>
  <si>
    <t>Nabava, doprema, raznošenje, ubacivanje, grubo i fino planiranje te nabijanje posteljice od sitnozrnatog materijala maksimalne večine zrna 8 mm. Posteljica je debljine 10 cm.  Cijevi moraju ravnomjerno nalijegati na posteljicu čitavom dužinom, a na mjestu spojeva treba ostaviti udubljenje za izradu spojeva. Obračun po m3 ugrađenog materijala.</t>
  </si>
  <si>
    <t>5.</t>
  </si>
  <si>
    <t>Zatrpavanje rova cjevovoda oko i iznad cijevi sitnozrnatim materijalom maksimalne veličine zrna 8 mm. Zatrpavanje biranim materijalom iz iskopa nije dozvoljeno. Zatrpavanje vršiti do visine 30 cm iznad tjemena cijevi na način da spojevi cijevi ostanu slobodni sve dok se ne okonča tlačna proba, a zatim i njih zatrpati na isti način. Pri tome će na sredini cijevi visina nasutog materijala iznad tjemena cijevi biti viša od 30 cm, tako da se nakon uspješno provedene tlačne probe razastiranjem tog materijala može postići jednolika debljina nadsloja od 30 cm iznad tjemena cijevi duž cijelog cjevovoda i po čitavoj širini rova. U stavku uključena nabava, doprema, razvažanje duž trase, ubacivanje, razastiranje te nabijanje. Obračun po m3 zatrpanog rova.</t>
  </si>
  <si>
    <t>6.</t>
  </si>
  <si>
    <t>Zatrpavanje rova cjevovoda i zatrpavanje oko okana materijalom iz iskopa. U ovom materijalu ne smije biti kamenja promjera većeg od 12 cm te raslinja i humusa. Materijal se zbija u slojevima od 20 cm do potrebne zbijenosti. Obračun po m3 zatrpanog rova.</t>
  </si>
  <si>
    <t>7.</t>
  </si>
  <si>
    <t>Zbrinjavanje viška iskopanog materijala u skladu sa Pravilnikom o građevnom otpadu i otpadu koji sadrži azbest (N.N. 69/16) . Količina se procjenjuje kao 50% viška iskopa. Stvarna količina će se utvrditi na samom gradilištu. Obračun po m3 sraslog materijala.</t>
  </si>
  <si>
    <t>8.</t>
  </si>
  <si>
    <t>Zbrinjavanje mineralne sirovine iz iskopa u skladu sa Pravilnikom o postupanju s viškom iskopa koji predstavlja mineralnu sirovinu kod izvođenja građevinskih radova viška (N.N. 79/14). Količina se procjenjuje kao 50% viška iskopa. Stvarna količina će se utvrditi na samom gradilištu. Obračun po m3 sraslog materijala.</t>
  </si>
  <si>
    <t>ZEMLJANI RADOVI   UKUPNO Kn</t>
  </si>
  <si>
    <t>III.</t>
  </si>
  <si>
    <t xml:space="preserve">BETONSKI I ARMIRANO-BETONSKI RADOVI </t>
  </si>
  <si>
    <t>Nabava, doprema i ugradnja betona za izvedbu dna građevne jame okna betonom C12/15 za sloj izravnanja - podložni beton debljine 10 cm, uključivo nabava i transport komponenti, spravljanje i ugrađivanje betona. Obračun po m3 ugrađenog betona.</t>
  </si>
  <si>
    <t>Nabava, doprema i ugradnja betona za izvedbu donje ploče AB okna betonom C 30/37 debljine 20 cm. U jediničnu cijenu je uključena nabava i transport komponenti, spravljanje, ugrađivanje i njega betona. Obračun po m3 ugrađenog betona.</t>
  </si>
  <si>
    <t>Nabava, doprema i ugradnja betona za izvedbu zidova AB okna betonom C 30/37 debljine 20 cm. Okno se betonira nakon kompletne montaže cijevi, fazonskih komada i armatura. U jediničnu cijenu je uključena nabava i transport komponenti, spravljanje, ugrađivanje i njega betona. Obračun po m3 ugrađenog betona.</t>
  </si>
  <si>
    <t>Nabava, doprema i ugradnja betona za izvedbu gornje ploče AB okna betonom C 30/37 debljine 20 cm. Okno se betonira nakon kompletne montaže cijevi, fazonskih komada i armatura. U jediničnu cijenu je uključena nabava i transport komponenti, spravljanje, ugrađivanje i njega betona. Obračun po m3 betona.</t>
  </si>
  <si>
    <t>Nabava, doprema, ispravljanje, čišćenje, savijanje i montaža armature. Vezanje armature paljenom žicom. Količine na temelju plana savijanja i iskaza armature. Obračun po kg ugrađene mrežaste i rebraste armature.</t>
  </si>
  <si>
    <t>kg</t>
  </si>
  <si>
    <t>Betoniranje blokova osiguranja horizontalnih i vertikalnih krivina položaja, dimenzija i oblika datih u nacrtima za pojedine tipove. Betoniranje vršiti betonom MB 20. Svi blokovi se betoniraju prije tlačne probe. U cijenu uključena potrebna oplata. Obračun po komadu izvedenog betonskog oslonca.</t>
  </si>
  <si>
    <t>Betoniranje AB bloka ispod kape zasuna betonom MB 20 vanjskih dimenzija 40 * 40 cm visine 15 cm sa otvorom fi 19 cm. Blok armirati sa 4 fi 12, vilice fi 6/10. U jediničnu cijenu uračunata i potrebna oplata. Obračun po komadu izvedenog bloka.</t>
  </si>
  <si>
    <t>Betoniranje prstena oko kape zasuna betonom MB 15 vanjskih dimenzija 40 * 40 cm, visine 27 cm. Otvor u betinu je okrugli fi 19 cm, prema obliku kape zasuna. U jediničnu cijenu uračunata oplata. Obračun po konadu ubetonirane kape.</t>
  </si>
  <si>
    <t>9.</t>
  </si>
  <si>
    <t>Izrada podložnih betonskih blokova od betona MB 20 veličine 30 * 30 * 30 cm ispod N fazona. U jediničnu cijenu uračunata i potrebna oplata. Obračun po komadu izvedenog bloka.</t>
  </si>
  <si>
    <t>BETONSKI I ARMIRANO-BETONSKI RADOVI  UKUPNO Kn</t>
  </si>
  <si>
    <t>IV.</t>
  </si>
  <si>
    <t>TESARSKI RADOVI</t>
  </si>
  <si>
    <t>Izrada oplate za armiranobetonsko okno. Stavka obuhvaća nabavu i prijevoz potrebnog materijala, izradu, montažu i demontažu daščane oplate za gornju i temeljnu ploču te dvostranu daščanu oplate za zidove armiranobetonskih zasunskih okana. Obračun je po m2.</t>
  </si>
  <si>
    <t>•</t>
  </si>
  <si>
    <t>jednostrana oplata</t>
  </si>
  <si>
    <t>dvostrana oplata</t>
  </si>
  <si>
    <t>TESARSKI RADOVI UKUPNO Kn</t>
  </si>
  <si>
    <t>V.</t>
  </si>
  <si>
    <t>MONTAŽERSKI RADOVI</t>
  </si>
  <si>
    <t>Specifikacija cijevi, fazonskih komada i armatura prema iskazu vodovodnog materijala i shemi čvorova. Izrada i kvaliteta prema postojećim propisima HRN, DIN, ISO. Sav materijal je radni tlak od 10 bara.</t>
  </si>
  <si>
    <t>Nabava, doprema i montaža vodovodnih cijevi od centrifugalnog nodularnog lijeva (ductile) s naglavkom i ravnim krajem, klase C40, prema HRN EN 545-2010 ili jednakovrijednoj. Unutarnja zaštita od cementnog morta, a vanjska zaštita od 400 g/m2 legure cink aluminija (85% Zn - 15% Al) s dodatnim epoksidnim pokrivnim slojem, sve prema HRN EN 545-2010 ili jednakovrijednoj. Cijevi su na utisni spoj tipa TYTON ili jednakovrijedan, uključivo s gumenim brtvama od EPDM-a ili jednakovrijedna i lubricant pastom za premaz brtvi, razmjerno broju utičnih spojeva isporučenih cijevi. Radna dužina cijevi 6 m, a kraće dužine prema HRN EN 545-2010 ili jednakovrijednoj. Obračun po m' ugrađene cijevi.</t>
  </si>
  <si>
    <t>DN 100 mm</t>
  </si>
  <si>
    <t>m'</t>
  </si>
  <si>
    <t>Nabava, doprema i montaža fazonskih komada od ljevanog željeza (nodularni lijev) za spoj na prirubnicu prema ISO 2531 i naglavak. U stavku je uračunat sav spojni materijal (brtve, vijci, matice) za radni pritisak od 10 bara prema specifikaciji. Fazonski komadi su iz nodularnog lijeva GGG 40. Obračun po kilogramu prema iskazu vodovodnog materijala.</t>
  </si>
  <si>
    <t>FF DN 80 L=300</t>
  </si>
  <si>
    <t>FF DN 100 L=600</t>
  </si>
  <si>
    <t>TT DN 100/100</t>
  </si>
  <si>
    <t>EU DN100</t>
  </si>
  <si>
    <t>F DN 100</t>
  </si>
  <si>
    <t>N DN80</t>
  </si>
  <si>
    <t>T DN100/80</t>
  </si>
  <si>
    <t>X DN100</t>
  </si>
  <si>
    <t>Nabava, doprema i montaža zasuna od lijevanog željeza, kratkih sa ravnim prolazom i mekim nalijeganjem za radni tlak 16 bara, sa potrebnim materijalom za spajanje sa fazonskim komadima na prirubnicu prema HRN EN 1092-2 (brtve i vijci od nehrđajućeg čelika). Zaštita od korozije iznutra i izvana epoksidni sloj (EP-P) prema GSK smjernicama, RAL 5005. Komplet sa teleskopskom ugradbenom garniturom i okruglom ljevanoželjeznom uličnom kapom prema DIN 4056 ili radnim kolom, za radni tlak 10 bara. Sav strojni i ručni rad prema uputama od prozvođača. Obračun po komadu po specifikaciji.</t>
  </si>
  <si>
    <t>EV-ZASUN DN 100 mm + kolo</t>
  </si>
  <si>
    <t>EV-ZASUN DN 80 mm + teleskopska ugradbena garnitura i ulična kapa</t>
  </si>
  <si>
    <t>Nabava, doprema i montaža duktilnog montažno-demontažnog komada. Isporučuje se  s prirubnicama prema DIN EN 1092-2, kompletno sa vijcima i brtvama od nehrđajućeg materijala za radni tlak 10 bara. Obračun po komadu prema specifikaciji.</t>
  </si>
  <si>
    <t>MDK DN 100 mm</t>
  </si>
  <si>
    <t>Nabava, doprema i montaža nadzemnih hidranata DN 80 od ljevanog željeza, prema DIN 3222, kompletno sa vijcima i brtvama za radni pritisak 10 bara. Obračun po komadu prema specifikaciji.</t>
  </si>
  <si>
    <t>DN 80 mm, h=1,25 m</t>
  </si>
  <si>
    <t>Izvedba spoja predmetnog cjevovoda na postojeću vodovodnu mrežu. Radove izvodi poduzeće koje upravlja postojećom vodovodnom mrežom.  U cijenu je uračunat sav potreban rad i materijal. Obračunava se prema troškovima izvršioca.</t>
  </si>
  <si>
    <t>Ispitivanje cjevovoda na nepropusnost (tlačna proba) . Tlačna proba vodoopskrbnih cjevovoda provodi se temeljem HRN EN 805: 2005. U stavku je uključena montaža i demontaža privremenog dovoda vode i spojeva, aparata za tlačenje sa manometrom i kontrolnim manometrom, punjenje cjevovoda vodom, tlačenje pumpom, ispuštanje vode i propisani ispravak eventualne neispravnosti. Prije punjenja cjevovoda vodom mora biti izvršeno osiguranje i ukrućenje na svim krivinama i krajevima cjevovoda te djelomično zatrpavanje cijevi sitnozrnastim materijalom osim na spojevima kako bi se postigla sigurnost, da uspostavljeni pritisak ne bi pomaknuo ili digao cijev te oštetio spojeve i cijevi kao i doveo u opasnost radnike-montere. Prilikom ispitivanja zabranjuje se svaki rad u rovu. Punjenje cijevi izvesti polagano da zrak iz cijevi može slobodno izaći. Radove izvodi osoba akreditirana za ovu vrstu radova. Obračun po m' cjevovoda.</t>
  </si>
  <si>
    <t>Čišćenje i ispiranje montiranog cjevovoda nakon kompletno zatrpanog rova i uspješno provedene tlačne probe. Ispiranje cjevovoda vrši se prema opisu u posebnim tehničkim uvjetima izvedbe cjevovoda. U cijenu je uračunata dobava vode te sav alat, strojevi, pomoćni materijal i rad. Ispitivanje vršiti dok na ispustu ne počne izlaziti potpuno čista i bistra voda. Obračun po m' cjevovoda.</t>
  </si>
  <si>
    <t>Dezinfekcija montiranog cjevovoda prije stavljanja istog u pogon. Nakon provedenog tlačnog ispitivanja te ispiranja cijevi pristupa se dezinfekciji cjevovoda prema tehničkim uvjetima izvedbe cjevovoda ili prema posebnim uvjetima sanitarne inspekcije. Dezinfekciju provodi ovlaštena tvrtka za takve poslove. Nakon dezinfekcije otopinu ispustiti i cijevi isprati sa normalno kloriranom vodom za piće. dezinfekcija se smatra uspješno provedenom kada analizirani uzorak dade zadovoljavajuće rezultate. U cijenu uključen sav rad, urošak vode i dezifekcijskog sredstva, uzimanje i nošenje uzorka na analizu te dobivanje atesta o sanitarnoj ispravnosti kod nadležne zdravstvene ustanove. Radove izvodi osoba akreditirana za ovu vrstu radova. Obračun po m' cjevovoda.</t>
  </si>
  <si>
    <t>10.</t>
  </si>
  <si>
    <t>Nabava, doprema i postavljanje trake za trajno označavanje cjevovoda (plava s natpisom VODOVOD). Obračun po m' postavljene trake</t>
  </si>
  <si>
    <t>MONTAŽERSKI RADOVI UKUPNO Kn</t>
  </si>
  <si>
    <t>VI.</t>
  </si>
  <si>
    <t>ZIDARSKI RADOVI</t>
  </si>
  <si>
    <t>Nabava, doprema, i ugradba ljevano-željeznih poklopaca okana nazivnog otvora 600x600 mm, klase nosivosti D 400 (prema HRN EN 124). Ugradnja sve prema uputama proizvođača. Obračun po komadu ugrađenog poklopca.</t>
  </si>
  <si>
    <t>Zidarska pripomoć pri izvedbi instalacija, te raznih ugradbi. U cijenu uračunati sav potrebni sitni materijal. Obračun po kompletu pripomoći.</t>
  </si>
  <si>
    <t>Nabava, doprema, namještanje i ugrađivanje stupaljki u oknima.  Penjalice dvostruke širine 40 cm od čelika fi 22 mm. Prva penjalica u oknu se postavlja na 50 cm ispod kote poklopca, najniža penjalica ne smije biti više od 50 cm iznad poda. Razmak između penjalica je 30 cm. Nije dozvoljeno postavljanje stupaljki jednostruke širine (15 cm). Obračun po komadu ugrađene stupaljke.</t>
  </si>
  <si>
    <t>Izvedba bunarića za hidrante iz opeke debljine 12 cm u cementnom mortu 1 : 2 kompletno. Obračun po kamadu prema specifikaciji.</t>
  </si>
  <si>
    <t>ZIDARSKI RADOVI UKUPNO Kn</t>
  </si>
  <si>
    <t>VII.</t>
  </si>
  <si>
    <t>ZAVRŠNI RADOVI</t>
  </si>
  <si>
    <t>Izrada elaborata izvedenog stanja cjevovoda, objekata na cjevovodu, terena i obližnjih instalacija te upis u katastar instalacija. Geodetsko snimanje je potrebno izvesti dok je cjevovod još vidljiv, nakon montaže cjevovoda, a prije zatrpavanja rova (neposredno nakon završetka uspješno provedenih tlačnih proba). Elaborat mora biti izvrađen u apsolutnim koordinatama (x, y, z) i ovjeren od nadležnog katastarskog ureda. Elaborat se predaje investitoru u cjelovitom kartiranom (5 primjeraka) i digitalnom obliku od kojih će investitor krajnjem korisniku cjevovoda predati 2 kartirana i digitalni. Obračun po komplet.</t>
  </si>
  <si>
    <t>ZAVRŠNI RADOVI UKUPNO Kn</t>
  </si>
  <si>
    <t>REKAPITULACIJA VODOVOD</t>
  </si>
  <si>
    <t>VODOVOD Kn</t>
  </si>
  <si>
    <t>B.</t>
  </si>
  <si>
    <t>FEKALNA ODVODNJA</t>
  </si>
  <si>
    <t>Iskolčenje trase cjevovoda i objekata.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Obračun po m' iskolčene trase.</t>
  </si>
  <si>
    <t>glavni cjevovodi</t>
  </si>
  <si>
    <t>Strojni iskop rova za kanalizacijske cijevi u materijalu A, B, i C kategorije bez miniranja i radom pikamera. Rov je pravokutnog oblika, dimenzija prema poprečnim presjecima rova, dubina dna rova u poprečnom presjeku nije konstantna. Dubine dna prema uzdužnim profilima. Kod iskopa mora se paziti na pravilno odsijecanje stranica i dna. Iskopani materijal izbaciti na jednu stranu tako da od odbačenog materijala do rova bude čista bankina širine 100 cm radi osiguranja rada u rovu, te rada na postavljanju cijevi. U cijenu iskopa je uračunato i ispumpavanje vode iz rova za vrijeme izvođenja radova! Stavkom (jediničnom cijenom) je obračunato razupiranje i podupiranje rova. Dno kanala treba ručno isplanirati na točnost ± 2 cm. Proširenje jarka na mjestima gdje dolaze okna izvesti prema objektu. Priznaje se iskop po normalnim profilima, prekop se neće priznati. Obračun po m3.</t>
  </si>
  <si>
    <t>iskop za glavne cjevovode</t>
  </si>
  <si>
    <t>proširenja za RO</t>
  </si>
  <si>
    <t>Ručni iskop u materijalu A i B kategorije na mjestima gdje je to radi sigurnosnih razloga obavezno - na križanju projektiranih cjevovoda s drugim instalacijama, u blizini postojećih okana i sl. te prema posebnim uvjetima građenja specijaliziranih organizacija za pojedinu vrst instalacije. U pojasu zemljišta širine 1.5 m sa svake strane od osi kabela zabranjen je rad strojevima za iskop. Nakon iskopa strojem do dubine cca 50 cm pristupa se ručnom iskopu. Radove izvoditi uz maksimalan oprez i pripremu, kako bi se bezuvjetno osiguralo nesmetano funkcioniranje postojećih vodova. Obračun po iskopanog materijala.</t>
  </si>
  <si>
    <t>Planiranje dna rovova i građevinskih jama, sa točnošću +/-2 cm. Sve neravnine popraviti, udubine i šupljine ispuniti materijalom iz iskopa, a višak izbaciti van jame. Obračun po planirane površine.</t>
  </si>
  <si>
    <t>Izrada posteljice, za kanalizacijske vodove na dnu rova od sitnog materijala - pijeska ili finijeg zamjenskog materijala, debljine 10 cm s ručnim nabijanjem i po potrebi vlaženjem. Posteljica mora biti ravna i prilagođena obliku cijevi u uzdužnom smjeru da cijev po cijeloj dužini naliježe na istu. Podmetanje ispod cijevi kamena ili podupiranje najstrože se zabranjuje. Obračun po m3.</t>
  </si>
  <si>
    <t>Zatrpavanje rova do 30 cm iznad tjemena cijevi sitnim materijalom - pijesak ili finiji zamjenski materijal iz pozajmišta (0-8 mm) za glavni kolektor. Materijal nabijati strojnim i ručnim nabijačima. Obračun po m3.</t>
  </si>
  <si>
    <t>Zatrpavanje oko plastičnih revizionih okana sitnim materijalom - pijesak ili finiji zamjenski materijal iz pozajmišta (0-8 mm). Materijal nabijati strojnim i ručnim nabijačima. Obračun po m3.</t>
  </si>
  <si>
    <t>Zatrpavanje preostalog dijela rova probranim sitnijim materijalom iz iskopa. Materijal nabijati strojnim i ručnim nabijačima u slojevima od 30 cm, a završni sloj prije izrade kolovozne konstrukcije sabiti na modul stišljivosti Ms 40 MN/m2. Obračun po m3.</t>
  </si>
  <si>
    <t>ZEMLJANI RADOVI UKUPNO Kn</t>
  </si>
  <si>
    <t>BETONSKI I AB RADOVI</t>
  </si>
  <si>
    <t>Izrada podložnog betona revizijskih okana.  Izvodi se od betona C 12/15 (MB15). Ploča je dimenzija 130*130 cm, debljina ploče je 10 cm. U stavku su uključeni sav potrebni materijal i radnje. Obračun po m3 betona.</t>
  </si>
  <si>
    <t>Izrada betonskog prstena ispod montažne AB ploče okna. Dimenzije prstena su vanjske 150 * 150 cm sa kružnim otvorom u sredini fi 68 cm. U stavku uključeni sav potreban materijal i radnje. Obračun po m3 betona.</t>
  </si>
  <si>
    <t>Izrada i montaža armirano - betonske pokrovne ploče revizijskih okana odvodnje. Izvodi se od betona C25/30 i montira dizalicom.  Dimenzije prema nacrtu i planu armature. U ploči se ostavlja otvor fi 600 mm za lijevano željezni poklopac. Pojedinačna ploča sadrži 0,38 m3 betona i 92,0 kg armature. U stavku je uključena potrebna oplata. Obračun po komadu montirane ploče.</t>
  </si>
  <si>
    <t>BETONSKI I AB RADOVI UKUPNO Kn</t>
  </si>
  <si>
    <t>Izvedba spoja na postojeće okno u Cesarčevoj ulici. Uključen sav rad i materijal.</t>
  </si>
  <si>
    <t>Nabava, doprema i montaža poklopca okna od lijevanog željeza, D400, minimalnog svijetlog promjera 600mm, nodularni lijev, s okruglim okvirom ravne bočne stjenke od lijevanog željeza obloženog betonom C 35/45 (razreda izloženosti XD3, XF4, XA3), sa zamjenjivim uloškom protiv lupanja debljine 10 mm smještenim horizontalno u ležište na okviru, stabiliziran trnovima, bez mogućnosti ispadanja, razreda opterećenja D400 (prema HRN EN 124:2005), s dva bez vijčana elementa za zaključavanje izrađena od kompozitnog materijala, bez zgloba, bez premaza. Pritisak okvira na dosjednu površinu iznosi do najviše 2,6 N/mm2. Visina okvira najmanje 125 mm, ukupna masa najmanje 100 kg. Obračun po komadu ugrađenog poklopca.</t>
  </si>
  <si>
    <t>Dobava, transport, raznošenje duž rova, polaganje u rov i montaža PVC kanalizacijskih cijevi SN8 sukladno normi HRN EN 1401-1:2009. U cijenu uračunata i dobava i transport svih potrebnih spojnica za cijevi i okna i sve gumene brtve. Obračun po m'.</t>
  </si>
  <si>
    <t>DN 250 mm</t>
  </si>
  <si>
    <t>Nabava, doprema i montaža prefabriciranih orebrenih PEHD okana. Okna su unutarnjeg promjera 1000 mm u skladu s EN 476. Okna se u osnovi sastoje od tri elementa : baze okna, tijela okna (cijevnih natavaka) te konusnog završetka. Kineta baze mora biti izrađena da zadovoljava standarde protočnosti. Konus unutarnjeg profila min. 600. Materijal tijela mora izdržati ispitno opterećenje od 120 KN. Svi priključci dodatno potrebni po visini tijela okna izvode se pomoću IN-SITU priključaka promjera DN 110 - DN 200. Svi brtveni elementi na spoju segmenata te na priključku cijevi s oknom moraju biti izrađeni u skladu s EN 681-1. Završni betonski prsten mora biti izrađen i montiran sukladno priloženom nacrtu. Svi segmenti moraju biti jednostavno spojivi (važi i za spajanje cijevi na okno) uz garanciju vodonepropusnosti, statičke stabilnosti te otpornosti na djelovanje uzgona. Zasipavanje iskopa oko okna te nabijanje zasipa treba obaviti u skladu s upustvima proizvođača u ovisnosti o karakteristikama tla i prisutnosti morske ili podzmene vode. Obračun po komadu kompletno ugrađenog okna</t>
  </si>
  <si>
    <t>RO-F1 h=169 cm DN 250 prolazno;</t>
  </si>
  <si>
    <t>RO-F2 h=194 cm DN 250 prolazno</t>
  </si>
  <si>
    <t>RO-F3 h=212 cm DN 250 prolazno</t>
  </si>
  <si>
    <t>RO-F4 h=230 cm DN 250 prolazno</t>
  </si>
  <si>
    <t>RO-F5 h=246 cm DN 250 izlaz  i DN 250 tri priključka kut 90, 180, 270</t>
  </si>
  <si>
    <t>RO-F6 h=198 cm DN 400 početno</t>
  </si>
  <si>
    <t>Nabava, prijevoz i ugradnja svih potrebnih elemenata za izradu kućnog priključka od PVC cijevi DN200, SN8. Dubina priključka 1,2 m do 1,8 m, prosječne duljine do 8 m. Stavkom je obuhvaćena nabava svih potrebnih materijala, svi prijevozi i prijenosi, strojni i ručni iskop rova do mjesta priključka, planiranje dna rova i izrada posteljice od pjeskovitog materijala d=10 cm ispod i oko cijevi do tjemena cijevi, izrada betonske zaštite PVC cijevi kućnih priključaka betonom C 12/15 10 cm iznad tjemena cijevi, izrezivanje otvora d=200 mm u kanalizacijskom oknu i montaža tipske gumene brtve s graničnikom za priključak, polaganje cijevi, prijelazni komadi, koljena (ovisno o visini kolektora),  ugradnja čepa na kraju cijevi, sav spojni i brtveni materijal za postizanje vodonepropusnosti spojeva i zatrpavanje materijalom iz iskopa.  Obračun je po komadu izrađenog kućnog priključka.</t>
  </si>
  <si>
    <t>Izrada probe vodonepropusnosti cjevovoda i okana odvodnje. Ispitivanje nepropusnosti gravitacijskih cjevovoda provodi se u skladu s uvjetima iz projekta i normom HRN EN 1610:2002. Izvodi osoba akreditirana za tu vrstu radova. Obračun komplet.</t>
  </si>
  <si>
    <t>Kontrola ispravnosti strukturalne stabilnosti koja se dokazuje CCTV inspekcijom sukladno normi  HRN EN 13508-2/AC - "Uvjeti za sustave odvodnje izvan zgrada - 2. dio: Sustav kodiranja optičkog nadzora". Obračun komplet</t>
  </si>
  <si>
    <t>Izrada elaborata izvedenog stanja cjevovoda, objekata na cjevovodu, terena i obližnjih instalacija te upis u katastar instalacija. Geodetsko snimanje potrebno je izvesti dok je cjevovod još vidljiv, nakon montaže cjevovoda, a prije zatrpavanja rovova (neposredno nakon završetka uspješno provedenih tlačnih probi). Elaborat mora biti izađen u apsolutnim (x,y,z) koordinatama i ovjeren od nadležnog katastarskog ureda. Elaborat se predaje investitoru u cjelovitom kartiranom i digitalnom obliku. Broj primjeraka prema dogovoru s investitorom. Obračun komplet</t>
  </si>
  <si>
    <t>REKAPITULACIJA FEKALNA ODVODNJA</t>
  </si>
  <si>
    <t>FEKALNA ODVODNJA Kn</t>
  </si>
  <si>
    <t>C.</t>
  </si>
  <si>
    <t>OBORINSKA ODVODNJA</t>
  </si>
  <si>
    <t>priključci slivnika</t>
  </si>
  <si>
    <t>Strojni iskop rova širine 60 cm, a prosječne dubine 120 cm za priključke slivnika DN 200. Ostalo kao stavka II.1. Obračun po m3.</t>
  </si>
  <si>
    <t>DN 200</t>
  </si>
  <si>
    <t>Iskop jama za slivnike. Dubina jame je 180 cm za slivnike koji imaju priključak DN 200 i 50 cm za slivnike koji imaju priključak DN 150, a površina 70×70 cm. Iskopani materijal odbaciti 1.00 m od građevne jame. Obračun po m3.</t>
  </si>
  <si>
    <t>slivnici</t>
  </si>
  <si>
    <t>Izrada posteljice, za kanalizacijske vodove na dnu rova od sitnog materijala - pijeska ili finijeg zamjenskog materijala, debljine 10 cm i 15 cm s ručnim nabijanjem i po potrebi vlaženjem. Posteljica mora biti ravna i prilagođena obliku cijevi u uzdužnom smjeru da cijev po cijeloj dužini naliježe na istu. Podmetanje ispod cijevi kamena ili podupiranje najstrože se zabranjuje. Obračun po m3.</t>
  </si>
  <si>
    <t>Izrada posteljice, za priključke slivnika na dnu rova od sitnog materijala - pijeska ili finijeg zamjenskog materijala, debljine 10 cm s ručnim nabijanjem i po potrebi vlaženjem. Posteljica mora biti ravna i prilagođena obliku cijevi u uzdužnom smjeru da cijev po cijeloj dužini naliježe na istu. Podmetanje ispod cijevi kamena ili podupiranje najstrože se zabranjuje. Obračun po m3.</t>
  </si>
  <si>
    <t>11.</t>
  </si>
  <si>
    <t>12.</t>
  </si>
  <si>
    <t>Izrada betonske zaštite PVC cijevi slivnika betonom C 12/15. Obloga širine rova za svaki promjer, visine 10 cm iznad tjemena cijevi. Obračun po m3.</t>
  </si>
  <si>
    <t>Izrada okna za slivnike od betonskih kanalizacionih cijevi fi 400 mm. U stavku uračunati i betonsku podlogu 70×70 cm, debljine sloja 20 cm, kao i ležaj rešetke, sve iz betona MB20. Obračun po komadu izvedenog okna.</t>
  </si>
  <si>
    <t>Nabava, doprema i montaža PVC kanalizacijskih cijevi SN8 sukladno normi HRN EN 1401-1:2009. U cijenu uračunata i dobava i transport svih potrebnih spojnica za cijevi i okna i sve gumene brtve. Obračun po m'.</t>
  </si>
  <si>
    <t>DN 400 mm</t>
  </si>
  <si>
    <t>DN 500 mm</t>
  </si>
  <si>
    <t>Nabava, doprema i montaža PVC cijevi SN8 sukladno normi HRN EN 1401-1:2009 za priključak slivnika. U cijenu uračunata i dobava i transport svih potrebnih spojnica za cijevi i okna i sve gumene brtve. Obračun po m'</t>
  </si>
  <si>
    <t>DN 200 mm</t>
  </si>
  <si>
    <t>RO-O1 h=165 cm DN 500 prolazno kut 176;</t>
  </si>
  <si>
    <t>RO-O2 h=182 cm DN 500 prolazno</t>
  </si>
  <si>
    <t>RO-O3 h=197 cm DN 500 prolazno</t>
  </si>
  <si>
    <t>RO-O4 h=212 cm DN 500 izlaz  i DN 400 tri priključka kut 90, 180, 270</t>
  </si>
  <si>
    <t>RO-O5 h=160 cm DN 400 početno</t>
  </si>
  <si>
    <t>Nabava, doprema i montaža rešetki za vodolovna grla. Lijevanoželjezne tipske kišne rešetke za vodolovna grla veličine su 400x400 mm, teški tip klasa D400. Obračun po komadu ugrađene rešetke</t>
  </si>
  <si>
    <t>Izrada elaborata izvedenog stanja cjevovoda, objekata na cjevovodu, terena i obližnjih instalacija te upis u katastar instalacija. Geodetsko snimanje potrebno je izvesti dok je cjevovod još vidljiv, nakon montaže cjevovoda, a prije zatrpavanja rovova (neposredno nakon završetka uspješno provedenih tlačnih probi). Elaborat mora biti izađen u apsolutnim (x,y,z) koordinatama i ovjeren od nadležnog katastarskog ureda. Elaborat se predaje investitoru u cjelovitom kartiranom i digitalnom obliku. Broj primjeraka prema dogovoru s investitorom. Obračun po m' cjevovoda.</t>
  </si>
  <si>
    <t>REKAPITULACIJA OBORINSKA ODVODNJA</t>
  </si>
  <si>
    <t>OBORINSKA ODVODNJA Kn</t>
  </si>
  <si>
    <t>REKAPITULACIJA TROŠKOVNIK VODOVODA I ODVODNJE</t>
  </si>
  <si>
    <t>TROŠKOVNIK VODOVODA I ODVODNJE Kn</t>
  </si>
  <si>
    <t>jed. mjere</t>
  </si>
  <si>
    <r>
      <t xml:space="preserve">Strojna izrada nosivog sloja od zrnatog kamenog materijala 
</t>
    </r>
    <r>
      <rPr>
        <sz val="9"/>
        <rFont val="Microsoft Sans Serif"/>
        <family val="2"/>
        <charset val="238"/>
      </rPr>
      <t>- najvećeg zrna 63 mm
bez veziva, u debljini 30 cm u cesti i 20 cm nogostup.
u cijenu je uključena nabava kamenih prirodnih ili drobljenih zrnatih materijala kakvoće i granulacije prema zahtjevima projekta i OTU, utovar, prijevoz, i ugradnja (strojno razastiranje, planiranje i zbijanje do traženog modula stitljivosti ili stupnja zbijenosti) na uređenu i preuzetu podlogu.
Sve u skladu s točkom 5-01. OTU-a.</t>
    </r>
  </si>
  <si>
    <t>jed.mjere</t>
  </si>
  <si>
    <t>JAVNA RASVJETA</t>
  </si>
  <si>
    <t xml:space="preserve">INVESTITOR:  GRAD ZADAR, Narodni trg 1, 23 000 Zadar
PREDMET:GRADNJA PRODUŽETKA ULICE AUGUSTA CESARCA NA  PODRUČJU UPU-a  VITRENJAK II
FAZA PROJEKTA: NATJEČAJNA DOKUMENTACIJA
BROJ PROJEKTA: 5419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</si>
</sst>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0"/>
    <numFmt numFmtId="165" formatCode="#,##0.00;[Red]\-#,##0.00"/>
    <numFmt numFmtId="166" formatCode="mmm/dd"/>
    <numFmt numFmtId="167" formatCode="#,##0;[Red]\-#,##0"/>
    <numFmt numFmtId="168" formatCode="#.##0"/>
    <numFmt numFmtId="173" formatCode="_-* #,##0.00\ _k_n_-;\-* #,##0.00\ _k_n_-;_-* &quot;-&quot;??\ _k_n_-;_-@_-"/>
  </numFmts>
  <fonts count="40">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charset val="238"/>
    </font>
    <font>
      <sz val="9"/>
      <name val="Microsoft Sans Serif"/>
      <family val="2"/>
      <charset val="238"/>
    </font>
    <font>
      <b/>
      <sz val="9"/>
      <name val="Microsoft Sans Serif"/>
      <family val="2"/>
      <charset val="238"/>
    </font>
    <font>
      <vertAlign val="superscript"/>
      <sz val="9"/>
      <name val="Microsoft Sans Serif"/>
      <family val="2"/>
      <charset val="238"/>
    </font>
    <font>
      <sz val="10"/>
      <name val="Arial CE"/>
      <charset val="238"/>
    </font>
    <font>
      <sz val="10"/>
      <name val="Arial"/>
      <family val="2"/>
    </font>
    <font>
      <sz val="10"/>
      <name val="Arial"/>
      <family val="2"/>
    </font>
    <font>
      <sz val="9"/>
      <color theme="1"/>
      <name val="Calibri"/>
      <family val="2"/>
      <charset val="238"/>
      <scheme val="minor"/>
    </font>
    <font>
      <b/>
      <sz val="9"/>
      <color theme="1"/>
      <name val="Microsoft Sans Serif"/>
      <family val="2"/>
    </font>
    <font>
      <sz val="9"/>
      <color theme="1"/>
      <name val="Microsoft Sans Serif"/>
      <family val="2"/>
    </font>
    <font>
      <sz val="9"/>
      <name val="Microsoft Sans Serif"/>
      <family val="2"/>
    </font>
    <font>
      <sz val="10"/>
      <color theme="1"/>
      <name val="Microsoft Sans Serif"/>
      <family val="2"/>
    </font>
    <font>
      <b/>
      <sz val="10"/>
      <color theme="1"/>
      <name val="Microsoft Sans Serif"/>
      <family val="2"/>
    </font>
    <font>
      <i/>
      <sz val="9"/>
      <name val="Microsoft Sans Serif"/>
      <family val="2"/>
      <charset val="238"/>
    </font>
    <font>
      <i/>
      <vertAlign val="superscript"/>
      <sz val="9"/>
      <name val="Microsoft Sans Serif"/>
      <family val="2"/>
      <charset val="238"/>
    </font>
    <font>
      <b/>
      <vertAlign val="superscript"/>
      <sz val="9"/>
      <name val="Microsoft Sans Serif"/>
      <family val="2"/>
      <charset val="238"/>
    </font>
    <font>
      <b/>
      <sz val="9"/>
      <name val="Microsoft Sans Serif"/>
      <family val="2"/>
    </font>
    <font>
      <sz val="9"/>
      <color rgb="FFFF0000"/>
      <name val="Microsoft Sans Serif"/>
      <family val="2"/>
      <charset val="238"/>
    </font>
    <font>
      <b/>
      <sz val="8"/>
      <name val="Microsoft Sans Serif"/>
      <family val="2"/>
      <charset val="238"/>
    </font>
    <font>
      <sz val="8"/>
      <name val="Microsoft Sans Serif"/>
      <family val="2"/>
      <charset val="238"/>
    </font>
    <font>
      <b/>
      <sz val="9"/>
      <color rgb="FFFF0000"/>
      <name val="Microsoft Sans Serif"/>
      <family val="2"/>
      <charset val="238"/>
    </font>
    <font>
      <i/>
      <sz val="9"/>
      <color rgb="FFFF0000"/>
      <name val="Microsoft Sans Serif"/>
      <family val="2"/>
      <charset val="238"/>
    </font>
    <font>
      <sz val="11"/>
      <color rgb="FFFF0000"/>
      <name val="Calibri"/>
      <family val="2"/>
      <scheme val="minor"/>
    </font>
    <font>
      <b/>
      <sz val="11"/>
      <color theme="1"/>
      <name val="Calibri"/>
      <family val="2"/>
      <scheme val="minor"/>
    </font>
    <font>
      <b/>
      <sz val="10"/>
      <name val="Arial"/>
      <family val="2"/>
    </font>
    <font>
      <b/>
      <sz val="11"/>
      <name val="Calibri"/>
      <family val="2"/>
      <scheme val="minor"/>
    </font>
    <font>
      <sz val="11"/>
      <name val="Calibri"/>
      <family val="2"/>
      <charset val="238"/>
      <scheme val="minor"/>
    </font>
    <font>
      <vertAlign val="superscript"/>
      <sz val="11"/>
      <name val="Calibri"/>
      <family val="2"/>
      <charset val="238"/>
      <scheme val="minor"/>
    </font>
    <font>
      <sz val="11"/>
      <name val="Calibri"/>
      <family val="2"/>
      <scheme val="minor"/>
    </font>
    <font>
      <sz val="11"/>
      <color rgb="FF000000"/>
      <name val="Calibri"/>
      <family val="2"/>
      <charset val="238"/>
      <scheme val="minor"/>
    </font>
    <font>
      <sz val="10"/>
      <color theme="1"/>
      <name val="Calibri"/>
      <family val="2"/>
      <charset val="238"/>
      <scheme val="minor"/>
    </font>
    <font>
      <b/>
      <sz val="10"/>
      <color theme="1"/>
      <name val="Calibri"/>
      <family val="2"/>
      <scheme val="minor"/>
    </font>
    <font>
      <sz val="10"/>
      <color rgb="FFFF0000"/>
      <name val="Arial"/>
      <family val="2"/>
    </font>
    <font>
      <b/>
      <sz val="10"/>
      <color rgb="FFFF0000"/>
      <name val="Arial"/>
      <family val="2"/>
      <charset val="238"/>
    </font>
    <font>
      <b/>
      <sz val="14"/>
      <name val="Calibri"/>
      <family val="2"/>
      <scheme val="minor"/>
    </font>
    <font>
      <b/>
      <sz val="11"/>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5">
    <xf numFmtId="0" fontId="0" fillId="0" borderId="0"/>
    <xf numFmtId="0" fontId="4" fillId="0" borderId="0"/>
    <xf numFmtId="165" fontId="4" fillId="0" borderId="0" applyFill="0" applyBorder="0" applyAlignment="0" applyProtection="0"/>
    <xf numFmtId="0" fontId="8" fillId="0" borderId="0"/>
    <xf numFmtId="43" fontId="9" fillId="0" borderId="0" applyFont="0" applyFill="0" applyBorder="0" applyAlignment="0" applyProtection="0"/>
    <xf numFmtId="0" fontId="9" fillId="0" borderId="0"/>
    <xf numFmtId="0" fontId="10" fillId="0" borderId="0"/>
    <xf numFmtId="0" fontId="9" fillId="0" borderId="0"/>
    <xf numFmtId="0" fontId="3" fillId="0" borderId="0"/>
    <xf numFmtId="0" fontId="2" fillId="0" borderId="0"/>
    <xf numFmtId="0" fontId="2" fillId="0" borderId="0"/>
    <xf numFmtId="0" fontId="9" fillId="0" borderId="0"/>
    <xf numFmtId="0" fontId="1" fillId="0" borderId="0"/>
    <xf numFmtId="0" fontId="1" fillId="0" borderId="0"/>
    <xf numFmtId="173" fontId="9" fillId="0" borderId="0" applyFont="0" applyFill="0" applyBorder="0" applyAlignment="0" applyProtection="0"/>
  </cellStyleXfs>
  <cellXfs count="251">
    <xf numFmtId="0" fontId="0" fillId="0" borderId="0" xfId="0"/>
    <xf numFmtId="0" fontId="5" fillId="0" borderId="0" xfId="1" applyFont="1" applyAlignment="1">
      <alignment horizontal="right" vertical="center"/>
    </xf>
    <xf numFmtId="0" fontId="5" fillId="0" borderId="0" xfId="1" applyFont="1" applyAlignment="1">
      <alignment horizontal="left" vertical="center"/>
    </xf>
    <xf numFmtId="0" fontId="5" fillId="0" borderId="0" xfId="1" applyFont="1" applyAlignment="1">
      <alignment horizontal="justify" vertical="center" wrapText="1"/>
    </xf>
    <xf numFmtId="0" fontId="5" fillId="0" borderId="0" xfId="1" applyFont="1" applyFill="1" applyAlignment="1" applyProtection="1">
      <alignment horizontal="justify" vertical="top" wrapText="1"/>
    </xf>
    <xf numFmtId="0" fontId="6" fillId="0" borderId="0" xfId="1" applyFont="1" applyFill="1" applyBorder="1" applyAlignment="1">
      <alignment horizontal="justify" vertical="top"/>
    </xf>
    <xf numFmtId="0" fontId="5" fillId="0" borderId="0" xfId="1" applyFont="1" applyFill="1" applyBorder="1" applyAlignment="1">
      <alignment horizontal="center" vertical="top"/>
    </xf>
    <xf numFmtId="4" fontId="5" fillId="0" borderId="0" xfId="1" applyNumberFormat="1" applyFont="1" applyFill="1" applyBorder="1" applyAlignment="1">
      <alignment horizontal="right" vertical="top"/>
    </xf>
    <xf numFmtId="0" fontId="5" fillId="0" borderId="0" xfId="1" applyFont="1" applyFill="1" applyBorder="1" applyAlignment="1">
      <alignment horizontal="justify"/>
    </xf>
    <xf numFmtId="0" fontId="5" fillId="0" borderId="0" xfId="1" applyFont="1" applyFill="1" applyBorder="1" applyAlignment="1">
      <alignment horizontal="right" vertical="top"/>
    </xf>
    <xf numFmtId="0" fontId="6" fillId="0" borderId="0" xfId="1" applyFont="1" applyFill="1" applyBorder="1" applyAlignment="1">
      <alignment horizontal="justify" vertical="top" wrapText="1"/>
    </xf>
    <xf numFmtId="165" fontId="5" fillId="0" borderId="0" xfId="2" applyFont="1" applyFill="1" applyBorder="1" applyAlignment="1" applyProtection="1">
      <alignment horizontal="right" vertical="top" wrapText="1"/>
    </xf>
    <xf numFmtId="0" fontId="5" fillId="0" borderId="0" xfId="1" applyFont="1" applyFill="1" applyBorder="1" applyAlignment="1">
      <alignment horizontal="right" vertical="top" wrapText="1"/>
    </xf>
    <xf numFmtId="0" fontId="6" fillId="0" borderId="3" xfId="1" applyFont="1" applyFill="1" applyBorder="1" applyAlignment="1">
      <alignment horizontal="justify" vertical="top"/>
    </xf>
    <xf numFmtId="165" fontId="5" fillId="0" borderId="0" xfId="2" applyFont="1" applyFill="1" applyBorder="1" applyAlignment="1" applyProtection="1">
      <alignment horizontal="center" vertical="top" wrapText="1"/>
    </xf>
    <xf numFmtId="0" fontId="6" fillId="0" borderId="3" xfId="1" applyFont="1" applyFill="1" applyBorder="1" applyAlignment="1">
      <alignment horizontal="justify" vertical="top" wrapText="1"/>
    </xf>
    <xf numFmtId="0" fontId="5" fillId="0" borderId="3" xfId="1" applyFont="1" applyFill="1" applyBorder="1" applyAlignment="1">
      <alignment horizontal="center" vertical="top" wrapText="1"/>
    </xf>
    <xf numFmtId="165" fontId="5" fillId="0" borderId="0" xfId="2" applyFont="1" applyFill="1" applyBorder="1" applyAlignment="1" applyProtection="1">
      <alignment horizontal="right" vertical="top"/>
    </xf>
    <xf numFmtId="4" fontId="6" fillId="0" borderId="1" xfId="1" applyNumberFormat="1" applyFont="1" applyFill="1" applyBorder="1" applyAlignment="1">
      <alignment horizontal="right" vertical="top"/>
    </xf>
    <xf numFmtId="0" fontId="5" fillId="0" borderId="0" xfId="1" applyFont="1" applyFill="1" applyBorder="1" applyAlignment="1">
      <alignment horizontal="justify" vertical="top" wrapText="1"/>
    </xf>
    <xf numFmtId="0" fontId="11" fillId="0" borderId="0" xfId="0" applyFont="1"/>
    <xf numFmtId="0" fontId="6" fillId="0" borderId="9" xfId="1" applyFont="1" applyFill="1" applyBorder="1" applyAlignment="1">
      <alignment horizontal="justify" vertical="top" wrapText="1"/>
    </xf>
    <xf numFmtId="4" fontId="6" fillId="0" borderId="9" xfId="1" applyNumberFormat="1" applyFont="1" applyFill="1" applyBorder="1" applyAlignment="1">
      <alignment horizontal="right" vertical="top"/>
    </xf>
    <xf numFmtId="0" fontId="12" fillId="0" borderId="3" xfId="0" applyFont="1" applyBorder="1"/>
    <xf numFmtId="0" fontId="12" fillId="0" borderId="0" xfId="0" applyFont="1"/>
    <xf numFmtId="4" fontId="12" fillId="0" borderId="3" xfId="0" applyNumberFormat="1" applyFont="1" applyBorder="1"/>
    <xf numFmtId="0" fontId="13" fillId="0" borderId="0" xfId="0" applyFont="1" applyAlignment="1">
      <alignment vertical="top" wrapText="1"/>
    </xf>
    <xf numFmtId="0" fontId="14" fillId="0" borderId="3" xfId="0" applyNumberFormat="1" applyFont="1" applyFill="1" applyBorder="1" applyAlignment="1" applyProtection="1">
      <alignment vertical="top" wrapText="1"/>
    </xf>
    <xf numFmtId="0" fontId="5" fillId="0" borderId="0" xfId="1" applyFont="1" applyAlignment="1" applyProtection="1">
      <alignment horizontal="right" vertical="center"/>
    </xf>
    <xf numFmtId="0" fontId="5" fillId="0" borderId="0" xfId="1" applyFont="1" applyBorder="1" applyAlignment="1" applyProtection="1">
      <alignment horizontal="justify" vertical="center" wrapText="1"/>
    </xf>
    <xf numFmtId="0" fontId="6" fillId="0" borderId="0" xfId="1" applyFont="1" applyAlignment="1" applyProtection="1">
      <alignment horizontal="justify" vertical="center" wrapText="1"/>
    </xf>
    <xf numFmtId="0" fontId="5" fillId="0" borderId="0" xfId="1" applyFont="1" applyAlignment="1" applyProtection="1">
      <alignment horizontal="justify" vertical="center" wrapText="1"/>
    </xf>
    <xf numFmtId="0" fontId="5" fillId="0" borderId="0" xfId="1" applyFont="1" applyAlignment="1" applyProtection="1">
      <alignment horizontal="right" vertical="center" wrapText="1"/>
    </xf>
    <xf numFmtId="0" fontId="5" fillId="0" borderId="0" xfId="1" applyFont="1" applyFill="1" applyAlignment="1" applyProtection="1">
      <alignment horizontal="justify" vertical="top"/>
    </xf>
    <xf numFmtId="0" fontId="12" fillId="0" borderId="0" xfId="0" applyFont="1" applyBorder="1"/>
    <xf numFmtId="4" fontId="12" fillId="0" borderId="0" xfId="0" applyNumberFormat="1" applyFont="1" applyBorder="1"/>
    <xf numFmtId="0" fontId="15" fillId="0" borderId="0" xfId="0" applyFont="1" applyAlignment="1">
      <alignment vertical="center"/>
    </xf>
    <xf numFmtId="0" fontId="16" fillId="0" borderId="0" xfId="0" applyFont="1"/>
    <xf numFmtId="4" fontId="5" fillId="0" borderId="1" xfId="2" applyNumberFormat="1" applyFont="1" applyFill="1" applyBorder="1" applyAlignment="1" applyProtection="1">
      <alignment horizontal="center" vertical="top" wrapText="1"/>
    </xf>
    <xf numFmtId="4" fontId="5" fillId="0" borderId="0" xfId="2" applyNumberFormat="1" applyFont="1" applyFill="1" applyBorder="1" applyAlignment="1" applyProtection="1">
      <alignment horizontal="right" vertical="top" wrapText="1"/>
    </xf>
    <xf numFmtId="4" fontId="5" fillId="0" borderId="0" xfId="2" applyNumberFormat="1" applyFont="1" applyFill="1" applyBorder="1" applyAlignment="1" applyProtection="1">
      <alignment horizontal="right"/>
    </xf>
    <xf numFmtId="4" fontId="5" fillId="0" borderId="1" xfId="2" applyNumberFormat="1" applyFont="1" applyFill="1" applyBorder="1" applyAlignment="1" applyProtection="1">
      <alignment horizontal="right"/>
    </xf>
    <xf numFmtId="3" fontId="5" fillId="0" borderId="1" xfId="2" applyNumberFormat="1" applyFont="1" applyFill="1" applyBorder="1" applyAlignment="1" applyProtection="1">
      <alignment horizontal="right"/>
    </xf>
    <xf numFmtId="3" fontId="5" fillId="0" borderId="0" xfId="2" applyNumberFormat="1" applyFont="1" applyFill="1" applyBorder="1" applyAlignment="1" applyProtection="1">
      <alignment horizontal="right"/>
    </xf>
    <xf numFmtId="4" fontId="5" fillId="0" borderId="0" xfId="2" applyNumberFormat="1" applyFont="1" applyFill="1" applyBorder="1" applyAlignment="1" applyProtection="1"/>
    <xf numFmtId="165" fontId="5" fillId="0" borderId="1" xfId="2" applyFont="1" applyFill="1" applyBorder="1" applyAlignment="1" applyProtection="1">
      <alignment horizontal="center" vertical="top" wrapText="1"/>
    </xf>
    <xf numFmtId="165" fontId="5" fillId="0" borderId="0" xfId="2" applyFont="1" applyFill="1" applyBorder="1" applyAlignment="1" applyProtection="1">
      <alignment horizontal="right"/>
    </xf>
    <xf numFmtId="167" fontId="5" fillId="0" borderId="1" xfId="2" applyNumberFormat="1" applyFont="1" applyFill="1" applyBorder="1" applyAlignment="1" applyProtection="1">
      <alignment horizontal="right"/>
    </xf>
    <xf numFmtId="165" fontId="5" fillId="0" borderId="1" xfId="2" applyFont="1" applyFill="1" applyBorder="1" applyAlignment="1" applyProtection="1">
      <alignment horizontal="right"/>
    </xf>
    <xf numFmtId="167" fontId="5" fillId="0" borderId="0" xfId="2" applyNumberFormat="1" applyFont="1" applyFill="1" applyBorder="1" applyAlignment="1" applyProtection="1">
      <alignment horizontal="right"/>
    </xf>
    <xf numFmtId="0" fontId="5" fillId="0" borderId="3" xfId="0" applyNumberFormat="1" applyFont="1" applyFill="1" applyBorder="1" applyAlignment="1" applyProtection="1">
      <alignment vertical="top" wrapText="1"/>
    </xf>
    <xf numFmtId="165" fontId="23" fillId="0" borderId="0" xfId="2" applyFont="1" applyFill="1" applyBorder="1" applyAlignment="1" applyProtection="1">
      <alignment horizontal="right" vertical="top"/>
    </xf>
    <xf numFmtId="4" fontId="21" fillId="0" borderId="0" xfId="2" applyNumberFormat="1" applyFont="1" applyFill="1" applyBorder="1" applyAlignment="1" applyProtection="1">
      <alignment horizontal="right"/>
    </xf>
    <xf numFmtId="168" fontId="21" fillId="0" borderId="0" xfId="2" applyNumberFormat="1" applyFont="1" applyFill="1" applyBorder="1" applyAlignment="1" applyProtection="1">
      <alignment horizontal="right"/>
    </xf>
    <xf numFmtId="0" fontId="27" fillId="2" borderId="6" xfId="12" applyFont="1" applyFill="1" applyBorder="1" applyAlignment="1">
      <alignment horizontal="right"/>
    </xf>
    <xf numFmtId="0" fontId="27" fillId="2" borderId="8" xfId="12" applyFont="1" applyFill="1" applyBorder="1" applyAlignment="1">
      <alignment horizontal="right"/>
    </xf>
    <xf numFmtId="0" fontId="27" fillId="2" borderId="7" xfId="12" applyFont="1" applyFill="1" applyBorder="1" applyAlignment="1">
      <alignment horizontal="right"/>
    </xf>
    <xf numFmtId="0" fontId="29" fillId="3" borderId="7" xfId="7" applyFont="1" applyFill="1" applyBorder="1" applyAlignment="1">
      <alignment horizontal="center" vertical="center" wrapText="1"/>
    </xf>
    <xf numFmtId="0" fontId="29" fillId="3" borderId="8" xfId="7" applyFont="1" applyFill="1" applyBorder="1" applyAlignment="1">
      <alignment horizontal="center" vertical="center" wrapText="1"/>
    </xf>
    <xf numFmtId="0" fontId="29" fillId="3" borderId="6" xfId="7" applyFont="1" applyFill="1" applyBorder="1" applyAlignment="1">
      <alignment horizontal="center" vertical="center" wrapText="1"/>
    </xf>
    <xf numFmtId="0" fontId="1" fillId="0" borderId="3" xfId="0" applyFont="1" applyBorder="1" applyAlignment="1">
      <alignment horizontal="right"/>
    </xf>
    <xf numFmtId="4" fontId="26" fillId="0" borderId="3" xfId="0" applyNumberFormat="1" applyFont="1" applyBorder="1" applyAlignment="1">
      <alignment horizontal="right"/>
    </xf>
    <xf numFmtId="0" fontId="32" fillId="0" borderId="5" xfId="0" applyFont="1" applyBorder="1" applyAlignment="1">
      <alignment horizontal="center" vertical="center"/>
    </xf>
    <xf numFmtId="0" fontId="32" fillId="0" borderId="13" xfId="0" applyFont="1" applyBorder="1" applyAlignment="1">
      <alignment horizontal="center" vertical="center"/>
    </xf>
    <xf numFmtId="0" fontId="1" fillId="0" borderId="3" xfId="0" applyFont="1" applyBorder="1" applyAlignment="1">
      <alignment horizontal="left" vertical="top" wrapText="1"/>
    </xf>
    <xf numFmtId="0" fontId="1" fillId="0" borderId="3" xfId="0" applyFont="1" applyBorder="1" applyAlignment="1">
      <alignment wrapText="1"/>
    </xf>
    <xf numFmtId="0" fontId="0" fillId="0" borderId="0" xfId="0"/>
    <xf numFmtId="0" fontId="9" fillId="0" borderId="0" xfId="11"/>
    <xf numFmtId="0" fontId="9" fillId="0" borderId="0" xfId="7"/>
    <xf numFmtId="0" fontId="28" fillId="0" borderId="0" xfId="11" applyFont="1" applyBorder="1" applyAlignment="1">
      <alignment horizontal="right"/>
    </xf>
    <xf numFmtId="4" fontId="28" fillId="0" borderId="0" xfId="11" applyNumberFormat="1" applyFont="1" applyBorder="1" applyAlignment="1">
      <alignment horizontal="right" vertical="center"/>
    </xf>
    <xf numFmtId="0" fontId="29" fillId="2" borderId="3" xfId="3" applyFont="1" applyFill="1" applyBorder="1" applyAlignment="1">
      <alignment horizontal="center" vertical="center" wrapText="1"/>
    </xf>
    <xf numFmtId="0" fontId="29" fillId="2" borderId="3" xfId="7" applyFont="1" applyFill="1" applyBorder="1" applyAlignment="1">
      <alignment horizontal="center" vertical="center" wrapText="1"/>
    </xf>
    <xf numFmtId="0" fontId="29" fillId="2" borderId="3" xfId="7" applyFont="1" applyFill="1" applyBorder="1" applyAlignment="1">
      <alignment horizontal="center" vertical="center"/>
    </xf>
    <xf numFmtId="4" fontId="27" fillId="2" borderId="3" xfId="12" applyNumberFormat="1" applyFont="1" applyFill="1" applyBorder="1"/>
    <xf numFmtId="0" fontId="30" fillId="0" borderId="3" xfId="11" applyFont="1" applyBorder="1" applyAlignment="1">
      <alignment horizontal="center" vertical="center" wrapText="1"/>
    </xf>
    <xf numFmtId="49" fontId="30" fillId="0" borderId="3" xfId="11" applyNumberFormat="1" applyFont="1" applyBorder="1" applyAlignment="1">
      <alignment vertical="top" wrapText="1"/>
    </xf>
    <xf numFmtId="0" fontId="30" fillId="0" borderId="3" xfId="11" applyNumberFormat="1" applyFont="1" applyBorder="1" applyAlignment="1">
      <alignment vertical="top" wrapText="1"/>
    </xf>
    <xf numFmtId="0" fontId="30" fillId="0" borderId="3" xfId="11" applyFont="1" applyBorder="1" applyAlignment="1">
      <alignment wrapText="1"/>
    </xf>
    <xf numFmtId="0" fontId="30" fillId="0" borderId="5" xfId="11" applyFont="1" applyBorder="1" applyAlignment="1">
      <alignment wrapText="1"/>
    </xf>
    <xf numFmtId="0" fontId="0" fillId="0" borderId="0" xfId="0" applyFont="1"/>
    <xf numFmtId="0" fontId="32" fillId="0" borderId="5" xfId="0" applyFont="1" applyBorder="1" applyAlignment="1">
      <alignment horizontal="center" vertical="center"/>
    </xf>
    <xf numFmtId="0" fontId="1" fillId="0" borderId="3" xfId="0" applyFont="1" applyBorder="1" applyAlignment="1">
      <alignment vertical="center" wrapText="1"/>
    </xf>
    <xf numFmtId="0" fontId="1" fillId="0" borderId="3" xfId="0" applyFont="1" applyBorder="1" applyAlignment="1">
      <alignment horizontal="center"/>
    </xf>
    <xf numFmtId="4" fontId="1" fillId="0" borderId="3" xfId="0" applyNumberFormat="1" applyFont="1" applyBorder="1" applyAlignment="1">
      <alignment horizontal="right"/>
    </xf>
    <xf numFmtId="4" fontId="1" fillId="0" borderId="3" xfId="13" applyNumberFormat="1" applyFont="1" applyBorder="1" applyAlignment="1">
      <alignment horizontal="right"/>
    </xf>
    <xf numFmtId="0" fontId="1" fillId="0" borderId="0" xfId="0" applyFont="1"/>
    <xf numFmtId="4" fontId="30" fillId="0" borderId="3" xfId="11" applyNumberFormat="1" applyFont="1" applyBorder="1" applyAlignment="1">
      <alignment horizontal="right"/>
    </xf>
    <xf numFmtId="4" fontId="30" fillId="0" borderId="3" xfId="11" applyNumberFormat="1" applyFont="1" applyBorder="1" applyAlignment="1">
      <alignment horizontal="right" wrapText="1"/>
    </xf>
    <xf numFmtId="4" fontId="30" fillId="0" borderId="5" xfId="11" applyNumberFormat="1" applyFont="1" applyBorder="1" applyAlignment="1">
      <alignment horizontal="right"/>
    </xf>
    <xf numFmtId="2" fontId="30" fillId="0" borderId="3" xfId="11" applyNumberFormat="1" applyFont="1" applyBorder="1" applyAlignment="1">
      <alignment horizontal="center" wrapText="1"/>
    </xf>
    <xf numFmtId="2" fontId="30" fillId="0" borderId="5" xfId="11" applyNumberFormat="1" applyFont="1" applyBorder="1" applyAlignment="1">
      <alignment horizontal="center" wrapText="1"/>
    </xf>
    <xf numFmtId="2" fontId="30" fillId="0" borderId="3" xfId="11" applyNumberFormat="1" applyFont="1" applyBorder="1" applyAlignment="1">
      <alignment horizontal="right"/>
    </xf>
    <xf numFmtId="0" fontId="30" fillId="0" borderId="3" xfId="11" applyFont="1" applyBorder="1" applyAlignment="1">
      <alignment horizontal="right"/>
    </xf>
    <xf numFmtId="4" fontId="32" fillId="0" borderId="3" xfId="0" applyNumberFormat="1" applyFont="1" applyBorder="1" applyAlignment="1">
      <alignment horizontal="right"/>
    </xf>
    <xf numFmtId="0" fontId="32" fillId="0" borderId="3" xfId="0" applyFont="1" applyBorder="1" applyAlignment="1">
      <alignment horizontal="center" vertical="center"/>
    </xf>
    <xf numFmtId="0" fontId="32" fillId="0" borderId="12" xfId="0" applyFont="1" applyBorder="1" applyAlignment="1">
      <alignment horizontal="center" vertical="center"/>
    </xf>
    <xf numFmtId="3" fontId="1" fillId="0" borderId="3" xfId="0" applyNumberFormat="1" applyFont="1" applyBorder="1"/>
    <xf numFmtId="0" fontId="1" fillId="0" borderId="12" xfId="0" applyFont="1" applyBorder="1" applyAlignment="1">
      <alignment horizontal="center" vertical="center"/>
    </xf>
    <xf numFmtId="0" fontId="1" fillId="0" borderId="3" xfId="0" applyFont="1" applyBorder="1" applyAlignment="1">
      <alignment horizontal="center" vertical="center"/>
    </xf>
    <xf numFmtId="0" fontId="32" fillId="0" borderId="3" xfId="0" applyFont="1" applyBorder="1" applyAlignment="1">
      <alignment wrapText="1"/>
    </xf>
    <xf numFmtId="4" fontId="1" fillId="0" borderId="3" xfId="0" applyNumberFormat="1" applyFont="1" applyBorder="1"/>
    <xf numFmtId="4" fontId="1" fillId="0" borderId="3" xfId="13" applyNumberFormat="1" applyFont="1" applyBorder="1"/>
    <xf numFmtId="0" fontId="1" fillId="0" borderId="0" xfId="12" applyFont="1"/>
    <xf numFmtId="0" fontId="30" fillId="0" borderId="5" xfId="7" applyFont="1" applyFill="1" applyBorder="1" applyAlignment="1">
      <alignment horizontal="center" vertical="center" wrapText="1"/>
    </xf>
    <xf numFmtId="0" fontId="30" fillId="0" borderId="5" xfId="3" applyFont="1" applyFill="1" applyBorder="1" applyAlignment="1">
      <alignment horizontal="left" vertical="center" wrapText="1"/>
    </xf>
    <xf numFmtId="0" fontId="29" fillId="0" borderId="5" xfId="7" applyFont="1" applyFill="1" applyBorder="1" applyAlignment="1">
      <alignment horizontal="center" vertical="center" wrapText="1"/>
    </xf>
    <xf numFmtId="0" fontId="29" fillId="0" borderId="5" xfId="7" applyFont="1" applyFill="1" applyBorder="1" applyAlignment="1">
      <alignment horizontal="center" vertical="center"/>
    </xf>
    <xf numFmtId="0" fontId="1" fillId="0" borderId="5" xfId="0" applyFont="1" applyBorder="1" applyAlignment="1">
      <alignment horizontal="center" vertical="center"/>
    </xf>
    <xf numFmtId="0" fontId="1" fillId="0" borderId="5" xfId="13" applyFont="1" applyBorder="1" applyAlignment="1">
      <alignment vertical="top" wrapText="1"/>
    </xf>
    <xf numFmtId="0" fontId="32" fillId="0" borderId="5" xfId="13" applyFont="1" applyBorder="1" applyAlignment="1">
      <alignment horizontal="center"/>
    </xf>
    <xf numFmtId="4" fontId="32" fillId="0" borderId="5" xfId="13" applyNumberFormat="1" applyFont="1" applyBorder="1"/>
    <xf numFmtId="4" fontId="1" fillId="0" borderId="5" xfId="13" applyNumberFormat="1" applyFont="1" applyBorder="1"/>
    <xf numFmtId="0" fontId="1" fillId="0" borderId="13" xfId="0" applyFont="1" applyBorder="1" applyAlignment="1">
      <alignment horizontal="center" vertical="center"/>
    </xf>
    <xf numFmtId="0" fontId="34" fillId="0" borderId="13" xfId="13" quotePrefix="1" applyFont="1" applyBorder="1" applyAlignment="1">
      <alignment vertical="top" wrapText="1"/>
    </xf>
    <xf numFmtId="0" fontId="32" fillId="0" borderId="13" xfId="13" applyFont="1" applyBorder="1" applyAlignment="1">
      <alignment horizontal="center"/>
    </xf>
    <xf numFmtId="4" fontId="32" fillId="0" borderId="13" xfId="13" applyNumberFormat="1" applyFont="1" applyBorder="1"/>
    <xf numFmtId="4" fontId="1" fillId="0" borderId="13" xfId="13" applyNumberFormat="1" applyFont="1" applyBorder="1"/>
    <xf numFmtId="0" fontId="35" fillId="0" borderId="13" xfId="13" applyFont="1" applyBorder="1" applyAlignment="1">
      <alignment vertical="top" wrapText="1"/>
    </xf>
    <xf numFmtId="0" fontId="32" fillId="0" borderId="13" xfId="9" applyFont="1" applyBorder="1" applyAlignment="1">
      <alignment horizontal="center"/>
    </xf>
    <xf numFmtId="4" fontId="32" fillId="0" borderId="13" xfId="9" applyNumberFormat="1" applyFont="1" applyBorder="1"/>
    <xf numFmtId="4" fontId="1" fillId="0" borderId="13" xfId="9" applyNumberFormat="1" applyFont="1" applyBorder="1"/>
    <xf numFmtId="0" fontId="1" fillId="0" borderId="12" xfId="0" applyFont="1" applyBorder="1" applyAlignment="1">
      <alignment horizontal="center" vertical="center"/>
    </xf>
    <xf numFmtId="0" fontId="32" fillId="0" borderId="12" xfId="13" applyFont="1" applyBorder="1" applyAlignment="1">
      <alignment horizontal="center"/>
    </xf>
    <xf numFmtId="4" fontId="32" fillId="0" borderId="12" xfId="13" applyNumberFormat="1" applyFont="1" applyBorder="1"/>
    <xf numFmtId="4" fontId="1" fillId="0" borderId="12" xfId="13" applyNumberFormat="1" applyFont="1" applyBorder="1"/>
    <xf numFmtId="4" fontId="32" fillId="0" borderId="3" xfId="0" applyNumberFormat="1" applyFont="1" applyBorder="1"/>
    <xf numFmtId="0" fontId="1" fillId="0" borderId="3" xfId="0" applyFont="1" applyBorder="1" applyAlignment="1">
      <alignment vertical="top" wrapText="1"/>
    </xf>
    <xf numFmtId="0" fontId="1" fillId="0" borderId="3" xfId="0" applyFont="1" applyFill="1" applyBorder="1" applyAlignment="1">
      <alignment wrapText="1"/>
    </xf>
    <xf numFmtId="4" fontId="1" fillId="0" borderId="3" xfId="9" applyNumberFormat="1" applyFont="1" applyBorder="1"/>
    <xf numFmtId="0" fontId="30" fillId="0" borderId="3" xfId="7" applyFont="1" applyFill="1" applyBorder="1" applyAlignment="1">
      <alignment horizontal="center" vertical="center" wrapText="1"/>
    </xf>
    <xf numFmtId="0" fontId="30" fillId="0" borderId="3" xfId="3" quotePrefix="1" applyFont="1" applyBorder="1" applyAlignment="1">
      <alignment horizontal="left" vertical="center" wrapText="1"/>
    </xf>
    <xf numFmtId="0" fontId="30" fillId="0" borderId="3" xfId="7" applyFont="1" applyFill="1" applyBorder="1" applyAlignment="1">
      <alignment horizontal="center" wrapText="1"/>
    </xf>
    <xf numFmtId="0" fontId="36" fillId="0" borderId="0" xfId="7" applyFont="1"/>
    <xf numFmtId="0" fontId="37" fillId="0" borderId="0" xfId="5" applyFont="1"/>
    <xf numFmtId="0" fontId="1" fillId="0" borderId="5" xfId="0" applyFont="1" applyBorder="1" applyAlignment="1">
      <alignment wrapText="1"/>
    </xf>
    <xf numFmtId="0" fontId="1" fillId="0" borderId="5" xfId="0" applyFont="1" applyBorder="1" applyAlignment="1">
      <alignment horizontal="center"/>
    </xf>
    <xf numFmtId="4" fontId="1" fillId="0" borderId="5" xfId="0" applyNumberFormat="1" applyFont="1" applyBorder="1"/>
    <xf numFmtId="4" fontId="1" fillId="0" borderId="5" xfId="9" applyNumberFormat="1" applyFont="1" applyBorder="1"/>
    <xf numFmtId="4" fontId="1" fillId="0" borderId="0" xfId="0" applyNumberFormat="1" applyFont="1"/>
    <xf numFmtId="0" fontId="32" fillId="0" borderId="13" xfId="0" applyFont="1" applyBorder="1" applyAlignment="1">
      <alignment wrapText="1"/>
    </xf>
    <xf numFmtId="0" fontId="1" fillId="0" borderId="13" xfId="0" applyFont="1" applyBorder="1" applyAlignment="1">
      <alignment horizontal="center"/>
    </xf>
    <xf numFmtId="4" fontId="1" fillId="0" borderId="13" xfId="0" applyNumberFormat="1" applyFont="1" applyBorder="1"/>
    <xf numFmtId="0" fontId="1" fillId="0" borderId="13" xfId="0" applyFont="1" applyBorder="1" applyAlignment="1">
      <alignment wrapText="1"/>
    </xf>
    <xf numFmtId="0" fontId="1" fillId="0" borderId="13" xfId="0" applyFont="1" applyBorder="1" applyAlignment="1">
      <alignment vertical="top" wrapText="1"/>
    </xf>
    <xf numFmtId="0" fontId="1" fillId="0" borderId="12" xfId="0" applyFont="1" applyBorder="1" applyAlignment="1">
      <alignment wrapText="1"/>
    </xf>
    <xf numFmtId="0" fontId="1" fillId="0" borderId="12" xfId="0" applyFont="1" applyBorder="1" applyAlignment="1">
      <alignment horizontal="center"/>
    </xf>
    <xf numFmtId="4" fontId="1" fillId="0" borderId="12" xfId="0" applyNumberFormat="1" applyFont="1" applyBorder="1"/>
    <xf numFmtId="4" fontId="1" fillId="0" borderId="12" xfId="9" applyNumberFormat="1" applyFont="1" applyBorder="1"/>
    <xf numFmtId="0" fontId="38" fillId="3" borderId="7" xfId="7" applyFont="1" applyFill="1" applyBorder="1" applyAlignment="1">
      <alignment horizontal="center" vertical="center" wrapText="1"/>
    </xf>
    <xf numFmtId="0" fontId="38" fillId="3" borderId="8" xfId="7" applyFont="1" applyFill="1" applyBorder="1" applyAlignment="1">
      <alignment horizontal="center" vertical="center" wrapText="1"/>
    </xf>
    <xf numFmtId="0" fontId="38" fillId="3" borderId="6" xfId="7" applyFont="1" applyFill="1" applyBorder="1" applyAlignment="1">
      <alignment horizontal="center" vertical="center" wrapText="1"/>
    </xf>
    <xf numFmtId="0" fontId="1" fillId="0" borderId="7" xfId="0" applyFont="1" applyBorder="1" applyAlignment="1">
      <alignment horizontal="left"/>
    </xf>
    <xf numFmtId="0" fontId="1" fillId="0" borderId="8" xfId="0" applyFont="1" applyBorder="1" applyAlignment="1">
      <alignment horizontal="left"/>
    </xf>
    <xf numFmtId="0" fontId="1" fillId="0" borderId="6" xfId="0" applyFont="1" applyBorder="1" applyAlignment="1">
      <alignment horizontal="left"/>
    </xf>
    <xf numFmtId="0" fontId="27" fillId="0" borderId="3" xfId="0" applyFont="1" applyBorder="1" applyAlignment="1">
      <alignment horizontal="right"/>
    </xf>
    <xf numFmtId="4" fontId="27" fillId="0" borderId="3" xfId="0" applyNumberFormat="1" applyFont="1" applyBorder="1"/>
    <xf numFmtId="49" fontId="39" fillId="0" borderId="0" xfId="0" applyNumberFormat="1" applyFont="1" applyAlignment="1">
      <alignment horizontal="right" vertical="top"/>
    </xf>
    <xf numFmtId="0" fontId="39" fillId="0" borderId="0" xfId="0" applyFont="1" applyAlignment="1">
      <alignment wrapText="1"/>
    </xf>
    <xf numFmtId="0" fontId="0" fillId="0" borderId="0" xfId="0" applyAlignment="1">
      <alignment wrapText="1"/>
    </xf>
    <xf numFmtId="164" fontId="39" fillId="0" borderId="0" xfId="0" applyNumberFormat="1" applyFont="1" applyAlignment="1">
      <alignment wrapText="1"/>
    </xf>
    <xf numFmtId="49" fontId="33" fillId="0" borderId="0" xfId="0" applyNumberFormat="1" applyFont="1" applyAlignment="1">
      <alignment horizontal="right" vertical="top"/>
    </xf>
    <xf numFmtId="0" fontId="33" fillId="0" borderId="0" xfId="0" applyFont="1" applyAlignment="1">
      <alignment vertical="top" wrapText="1"/>
    </xf>
    <xf numFmtId="0" fontId="33" fillId="0" borderId="0" xfId="0" applyFont="1" applyAlignment="1">
      <alignment wrapText="1"/>
    </xf>
    <xf numFmtId="164" fontId="33" fillId="0" borderId="0" xfId="0" applyNumberFormat="1" applyFont="1" applyAlignment="1">
      <alignment wrapText="1"/>
    </xf>
    <xf numFmtId="0" fontId="0" fillId="0" borderId="0" xfId="0" applyAlignment="1">
      <alignment horizontal="right" vertical="top"/>
    </xf>
    <xf numFmtId="0" fontId="33" fillId="0" borderId="0" xfId="0" applyFont="1" applyAlignment="1">
      <alignment horizontal="justify" vertical="top" wrapText="1" shrinkToFit="1"/>
    </xf>
    <xf numFmtId="0" fontId="0" fillId="0" borderId="0" xfId="0" applyAlignment="1">
      <alignment vertical="top" wrapText="1"/>
    </xf>
    <xf numFmtId="0" fontId="0" fillId="0" borderId="0" xfId="0" applyAlignment="1">
      <alignment wrapText="1"/>
    </xf>
    <xf numFmtId="164" fontId="0" fillId="0" borderId="0" xfId="0" applyNumberFormat="1" applyAlignment="1">
      <alignment wrapText="1"/>
    </xf>
    <xf numFmtId="0" fontId="39" fillId="0" borderId="0" xfId="0" applyFont="1" applyAlignment="1">
      <alignment horizontal="right" vertical="top"/>
    </xf>
    <xf numFmtId="4" fontId="5" fillId="0" borderId="0" xfId="2" applyNumberFormat="1" applyFont="1" applyFill="1" applyBorder="1" applyAlignment="1" applyProtection="1">
      <alignment horizontal="center" vertical="top" wrapText="1"/>
    </xf>
    <xf numFmtId="4" fontId="5" fillId="0" borderId="0" xfId="0" applyNumberFormat="1" applyFont="1" applyFill="1" applyBorder="1" applyAlignment="1">
      <alignment horizontal="center" vertical="top" wrapText="1"/>
    </xf>
    <xf numFmtId="164" fontId="13" fillId="0" borderId="0" xfId="0" applyNumberFormat="1" applyFont="1" applyAlignment="1">
      <alignment vertical="top" wrapText="1"/>
    </xf>
    <xf numFmtId="0" fontId="6" fillId="0" borderId="1" xfId="0" applyFont="1" applyFill="1" applyBorder="1" applyAlignment="1" applyProtection="1">
      <alignment horizontal="justify" vertical="top"/>
    </xf>
    <xf numFmtId="0" fontId="6" fillId="0" borderId="1" xfId="0" applyFont="1" applyFill="1" applyBorder="1" applyAlignment="1" applyProtection="1">
      <alignment horizontal="left" vertical="top"/>
    </xf>
    <xf numFmtId="0" fontId="5" fillId="0" borderId="1" xfId="0" applyFont="1" applyFill="1" applyBorder="1" applyAlignment="1" applyProtection="1">
      <alignment horizontal="center" vertical="top"/>
    </xf>
    <xf numFmtId="4" fontId="5" fillId="0" borderId="1" xfId="0" applyNumberFormat="1" applyFont="1" applyFill="1" applyBorder="1" applyAlignment="1" applyProtection="1">
      <alignment horizontal="center" vertical="top"/>
    </xf>
    <xf numFmtId="4" fontId="5" fillId="0" borderId="1" xfId="0" applyNumberFormat="1" applyFont="1" applyFill="1" applyBorder="1" applyAlignment="1" applyProtection="1">
      <alignment horizontal="center" vertical="top" wrapText="1"/>
    </xf>
    <xf numFmtId="0" fontId="5" fillId="0" borderId="0" xfId="0" applyFont="1" applyFill="1" applyBorder="1" applyAlignment="1" applyProtection="1">
      <alignment horizontal="justify" vertical="top"/>
    </xf>
    <xf numFmtId="0" fontId="6" fillId="0" borderId="0" xfId="0" applyFont="1" applyFill="1" applyBorder="1" applyAlignment="1" applyProtection="1">
      <alignment horizontal="justify" vertical="top"/>
    </xf>
    <xf numFmtId="0" fontId="6" fillId="0" borderId="0" xfId="0" applyFont="1" applyFill="1" applyBorder="1" applyAlignment="1" applyProtection="1">
      <alignment horizontal="left" vertical="top"/>
    </xf>
    <xf numFmtId="0" fontId="5" fillId="0" borderId="0" xfId="0" applyFont="1" applyFill="1" applyBorder="1" applyAlignment="1" applyProtection="1">
      <alignment horizontal="center" vertical="top"/>
    </xf>
    <xf numFmtId="4" fontId="5" fillId="0" borderId="0" xfId="0" applyNumberFormat="1" applyFont="1" applyFill="1" applyBorder="1" applyAlignment="1" applyProtection="1">
      <alignment horizontal="right" vertical="top"/>
    </xf>
    <xf numFmtId="4" fontId="5" fillId="0" borderId="0" xfId="0" applyNumberFormat="1" applyFont="1" applyFill="1" applyBorder="1" applyAlignment="1" applyProtection="1">
      <alignment horizontal="right" vertical="top" wrapText="1"/>
    </xf>
    <xf numFmtId="166" fontId="6" fillId="0" borderId="0" xfId="0" applyNumberFormat="1" applyFont="1" applyFill="1" applyBorder="1" applyAlignment="1" applyProtection="1">
      <alignment horizontal="justify" vertical="top"/>
    </xf>
    <xf numFmtId="0" fontId="6" fillId="0" borderId="1" xfId="0" applyFont="1" applyFill="1" applyBorder="1" applyAlignment="1" applyProtection="1">
      <alignment horizontal="left" vertical="top" wrapText="1"/>
    </xf>
    <xf numFmtId="0" fontId="5" fillId="0" borderId="0" xfId="0" applyFont="1" applyFill="1" applyBorder="1" applyAlignment="1" applyProtection="1">
      <alignment horizontal="justify"/>
    </xf>
    <xf numFmtId="4" fontId="5" fillId="0" borderId="0" xfId="0" applyNumberFormat="1" applyFont="1" applyFill="1" applyBorder="1" applyAlignment="1" applyProtection="1">
      <alignment horizontal="right"/>
    </xf>
    <xf numFmtId="0" fontId="17" fillId="0" borderId="1" xfId="0" applyFont="1" applyFill="1" applyBorder="1" applyAlignment="1" applyProtection="1">
      <alignment horizontal="left" vertical="top" wrapText="1"/>
    </xf>
    <xf numFmtId="0" fontId="6" fillId="0" borderId="1" xfId="0" applyFont="1" applyFill="1" applyBorder="1" applyAlignment="1" applyProtection="1">
      <alignment horizontal="justify"/>
    </xf>
    <xf numFmtId="4" fontId="5" fillId="0" borderId="1" xfId="0" applyNumberFormat="1" applyFont="1" applyFill="1" applyBorder="1" applyAlignment="1" applyProtection="1">
      <alignment horizontal="right"/>
    </xf>
    <xf numFmtId="0" fontId="6" fillId="0" borderId="0" xfId="0" applyFont="1" applyFill="1" applyBorder="1" applyAlignment="1" applyProtection="1">
      <alignment horizontal="justify"/>
    </xf>
    <xf numFmtId="0" fontId="17" fillId="0" borderId="2" xfId="0" applyFont="1" applyFill="1" applyBorder="1" applyAlignment="1" applyProtection="1">
      <alignment horizontal="left" vertical="top" wrapText="1"/>
    </xf>
    <xf numFmtId="0" fontId="6" fillId="0" borderId="9" xfId="0" applyFont="1" applyFill="1" applyBorder="1" applyAlignment="1" applyProtection="1">
      <alignment horizontal="left" vertical="top" wrapText="1"/>
    </xf>
    <xf numFmtId="0" fontId="17" fillId="0" borderId="3" xfId="0" applyFont="1" applyFill="1" applyBorder="1" applyAlignment="1" applyProtection="1">
      <alignment horizontal="left" vertical="top" wrapText="1"/>
    </xf>
    <xf numFmtId="0" fontId="6" fillId="0" borderId="4" xfId="0" applyFont="1" applyFill="1" applyBorder="1" applyAlignment="1" applyProtection="1">
      <alignment horizontal="justify"/>
    </xf>
    <xf numFmtId="0" fontId="17" fillId="0" borderId="0" xfId="0" applyFont="1" applyFill="1" applyBorder="1" applyAlignment="1" applyProtection="1">
      <alignment horizontal="left" vertical="top" wrapText="1"/>
    </xf>
    <xf numFmtId="0" fontId="17" fillId="0" borderId="10" xfId="0" applyFont="1" applyFill="1" applyBorder="1" applyAlignment="1" applyProtection="1">
      <alignment horizontal="left" vertical="top" wrapText="1"/>
    </xf>
    <xf numFmtId="0" fontId="17" fillId="0" borderId="11" xfId="0" applyFont="1" applyFill="1" applyBorder="1" applyAlignment="1" applyProtection="1">
      <alignment horizontal="left" vertical="top" wrapText="1"/>
    </xf>
    <xf numFmtId="166" fontId="17" fillId="0" borderId="1" xfId="0" applyNumberFormat="1" applyFont="1" applyFill="1" applyBorder="1" applyAlignment="1" applyProtection="1">
      <alignment horizontal="left" vertical="top"/>
    </xf>
    <xf numFmtId="0" fontId="6" fillId="0" borderId="1" xfId="0" applyFont="1" applyFill="1" applyBorder="1" applyAlignment="1" applyProtection="1">
      <alignment horizontal="justify" wrapText="1"/>
    </xf>
    <xf numFmtId="166" fontId="5" fillId="0" borderId="0" xfId="0" applyNumberFormat="1" applyFont="1" applyFill="1" applyBorder="1" applyAlignment="1" applyProtection="1">
      <alignment horizontal="left" vertical="top"/>
    </xf>
    <xf numFmtId="0" fontId="6" fillId="0" borderId="0" xfId="0" applyFont="1" applyFill="1" applyBorder="1" applyAlignment="1" applyProtection="1">
      <alignment horizontal="justify" wrapText="1"/>
    </xf>
    <xf numFmtId="4" fontId="6" fillId="0" borderId="0" xfId="0" applyNumberFormat="1" applyFont="1" applyFill="1" applyBorder="1" applyAlignment="1" applyProtection="1">
      <alignment horizontal="right" vertical="top" wrapText="1"/>
    </xf>
    <xf numFmtId="0" fontId="5" fillId="0" borderId="0" xfId="0" applyFont="1" applyFill="1" applyBorder="1" applyAlignment="1" applyProtection="1">
      <alignment horizontal="justify" wrapText="1"/>
    </xf>
    <xf numFmtId="4" fontId="5" fillId="0" borderId="0" xfId="0" applyNumberFormat="1" applyFont="1" applyFill="1" applyBorder="1" applyAlignment="1" applyProtection="1">
      <alignment horizontal="justify"/>
    </xf>
    <xf numFmtId="0" fontId="6" fillId="0" borderId="1" xfId="0" applyFont="1" applyFill="1" applyBorder="1" applyAlignment="1" applyProtection="1">
      <alignment horizontal="left" vertical="top" wrapText="1" readingOrder="1"/>
    </xf>
    <xf numFmtId="4" fontId="5" fillId="0" borderId="0" xfId="0" applyNumberFormat="1" applyFont="1" applyFill="1" applyBorder="1" applyAlignment="1" applyProtection="1"/>
    <xf numFmtId="0" fontId="6" fillId="0" borderId="0" xfId="0" applyFont="1" applyFill="1" applyBorder="1" applyAlignment="1" applyProtection="1">
      <alignment horizontal="left" vertical="top" wrapText="1"/>
    </xf>
    <xf numFmtId="166" fontId="24" fillId="0" borderId="0" xfId="0" applyNumberFormat="1" applyFont="1" applyFill="1" applyBorder="1" applyAlignment="1" applyProtection="1">
      <alignment horizontal="justify" vertical="top"/>
    </xf>
    <xf numFmtId="0" fontId="25" fillId="0" borderId="0" xfId="0" applyFont="1" applyFill="1" applyBorder="1" applyAlignment="1" applyProtection="1">
      <alignment horizontal="left" vertical="top" wrapText="1"/>
    </xf>
    <xf numFmtId="0" fontId="24" fillId="0" borderId="0" xfId="0" applyFont="1" applyFill="1" applyBorder="1" applyAlignment="1" applyProtection="1">
      <alignment horizontal="justify"/>
    </xf>
    <xf numFmtId="4" fontId="21" fillId="0" borderId="0" xfId="0" applyNumberFormat="1" applyFont="1" applyFill="1" applyBorder="1" applyAlignment="1" applyProtection="1">
      <alignment horizontal="right"/>
    </xf>
    <xf numFmtId="0" fontId="21" fillId="0" borderId="0" xfId="0" applyFont="1" applyFill="1" applyBorder="1" applyAlignment="1" applyProtection="1">
      <alignment horizontal="justify"/>
    </xf>
    <xf numFmtId="0" fontId="6" fillId="0" borderId="3" xfId="0" applyFont="1" applyFill="1" applyBorder="1" applyAlignment="1" applyProtection="1">
      <alignment horizontal="left" vertical="top" wrapText="1"/>
    </xf>
    <xf numFmtId="0" fontId="5" fillId="0" borderId="1" xfId="0" applyFont="1" applyFill="1" applyBorder="1" applyAlignment="1" applyProtection="1">
      <alignment horizontal="left" vertical="top" wrapText="1"/>
    </xf>
    <xf numFmtId="0" fontId="5" fillId="0" borderId="3" xfId="0" applyFont="1" applyFill="1" applyBorder="1" applyAlignment="1" applyProtection="1">
      <alignment horizontal="left" vertical="top" wrapText="1"/>
    </xf>
    <xf numFmtId="0" fontId="5" fillId="0" borderId="1" xfId="0" applyFont="1" applyFill="1" applyBorder="1" applyAlignment="1" applyProtection="1">
      <alignment horizontal="right" vertical="top"/>
    </xf>
    <xf numFmtId="0" fontId="5" fillId="0" borderId="1" xfId="0" applyFont="1" applyFill="1" applyBorder="1" applyAlignment="1" applyProtection="1">
      <alignment horizontal="center" vertical="top" wrapText="1"/>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right"/>
    </xf>
    <xf numFmtId="0" fontId="6" fillId="0" borderId="1" xfId="0" applyFont="1" applyFill="1" applyBorder="1" applyAlignment="1" applyProtection="1">
      <alignment horizontal="justify" vertical="top" wrapText="1"/>
    </xf>
    <xf numFmtId="0" fontId="17" fillId="0" borderId="1" xfId="0" applyFont="1" applyFill="1" applyBorder="1" applyAlignment="1" applyProtection="1">
      <alignment horizontal="justify" vertical="top" wrapText="1"/>
    </xf>
    <xf numFmtId="0" fontId="17" fillId="0" borderId="0" xfId="0" applyFont="1" applyFill="1" applyBorder="1" applyAlignment="1" applyProtection="1">
      <alignment horizontal="justify" vertical="top" wrapText="1"/>
    </xf>
    <xf numFmtId="0" fontId="17" fillId="0" borderId="3" xfId="0" applyFont="1" applyFill="1" applyBorder="1" applyAlignment="1" applyProtection="1">
      <alignment horizontal="justify" vertical="top" wrapText="1"/>
    </xf>
    <xf numFmtId="0" fontId="17" fillId="0" borderId="10" xfId="0" applyFont="1" applyFill="1" applyBorder="1" applyAlignment="1" applyProtection="1">
      <alignment horizontal="justify" vertical="top" wrapText="1"/>
    </xf>
    <xf numFmtId="0" fontId="6" fillId="0" borderId="3" xfId="0" applyFont="1" applyFill="1" applyBorder="1" applyAlignment="1" applyProtection="1">
      <alignment horizontal="justify" vertical="top" wrapText="1"/>
    </xf>
    <xf numFmtId="0" fontId="5" fillId="0" borderId="0" xfId="0" applyFont="1" applyFill="1" applyBorder="1" applyAlignment="1" applyProtection="1">
      <alignment horizontal="right" vertical="top"/>
    </xf>
    <xf numFmtId="0" fontId="6" fillId="0" borderId="0" xfId="0" applyFont="1" applyFill="1" applyBorder="1" applyAlignment="1" applyProtection="1">
      <alignment horizontal="right" vertical="top" wrapText="1"/>
    </xf>
    <xf numFmtId="0" fontId="6" fillId="0" borderId="0" xfId="0" applyFont="1" applyFill="1" applyBorder="1" applyAlignment="1" applyProtection="1">
      <alignment horizontal="justify" vertical="top" wrapText="1"/>
    </xf>
    <xf numFmtId="0" fontId="5" fillId="0" borderId="0" xfId="0" applyFont="1" applyFill="1" applyBorder="1" applyAlignment="1" applyProtection="1">
      <alignment horizontal="right" vertical="top" wrapText="1"/>
    </xf>
    <xf numFmtId="0" fontId="22" fillId="0" borderId="0" xfId="0" applyFont="1" applyFill="1" applyBorder="1" applyAlignment="1" applyProtection="1">
      <alignment horizontal="justify" vertical="top"/>
    </xf>
    <xf numFmtId="0" fontId="23" fillId="0" borderId="0" xfId="0" applyFont="1" applyFill="1" applyBorder="1" applyAlignment="1" applyProtection="1">
      <alignment horizontal="justify"/>
    </xf>
    <xf numFmtId="4" fontId="22" fillId="0" borderId="1" xfId="0" applyNumberFormat="1" applyFont="1" applyFill="1" applyBorder="1" applyAlignment="1" applyProtection="1">
      <alignment horizontal="right" vertical="top"/>
    </xf>
    <xf numFmtId="0" fontId="22" fillId="0" borderId="0" xfId="0" applyFont="1" applyFill="1" applyBorder="1" applyAlignment="1" applyProtection="1">
      <alignment horizontal="justify" vertical="top" wrapText="1"/>
    </xf>
    <xf numFmtId="0" fontId="23" fillId="0" borderId="0" xfId="0" applyFont="1" applyFill="1" applyBorder="1" applyAlignment="1" applyProtection="1">
      <alignment horizontal="justify" vertical="top" wrapText="1"/>
    </xf>
    <xf numFmtId="4" fontId="23" fillId="0" borderId="0" xfId="0" applyNumberFormat="1" applyFont="1" applyFill="1" applyBorder="1" applyAlignment="1" applyProtection="1">
      <alignment horizontal="right" vertical="top"/>
    </xf>
    <xf numFmtId="0" fontId="5" fillId="0" borderId="0" xfId="0" applyFont="1" applyFill="1" applyBorder="1" applyAlignment="1" applyProtection="1">
      <alignment horizontal="left" vertical="top" wrapText="1"/>
    </xf>
    <xf numFmtId="4" fontId="5" fillId="0" borderId="1" xfId="2" applyNumberFormat="1" applyFont="1" applyFill="1" applyBorder="1" applyAlignment="1" applyProtection="1">
      <alignment horizontal="right"/>
      <protection locked="0"/>
    </xf>
    <xf numFmtId="165" fontId="5" fillId="0" borderId="1" xfId="2" applyFont="1" applyFill="1" applyBorder="1" applyAlignment="1" applyProtection="1">
      <alignment horizontal="right"/>
      <protection locked="0"/>
    </xf>
    <xf numFmtId="164" fontId="33" fillId="0" borderId="0" xfId="0" applyNumberFormat="1" applyFont="1" applyAlignment="1" applyProtection="1">
      <alignment wrapText="1"/>
      <protection locked="0"/>
    </xf>
    <xf numFmtId="4" fontId="30" fillId="0" borderId="3" xfId="11" applyNumberFormat="1" applyFont="1" applyBorder="1" applyAlignment="1" applyProtection="1">
      <alignment horizontal="right"/>
      <protection locked="0"/>
    </xf>
    <xf numFmtId="4" fontId="1" fillId="0" borderId="3" xfId="0" applyNumberFormat="1" applyFont="1" applyBorder="1" applyAlignment="1" applyProtection="1">
      <alignment horizontal="right"/>
      <protection locked="0"/>
    </xf>
    <xf numFmtId="4" fontId="30" fillId="0" borderId="5" xfId="11" applyNumberFormat="1" applyFont="1" applyBorder="1" applyAlignment="1" applyProtection="1">
      <alignment horizontal="right"/>
      <protection locked="0"/>
    </xf>
    <xf numFmtId="4" fontId="1" fillId="0" borderId="3" xfId="0" applyNumberFormat="1" applyFont="1" applyBorder="1" applyProtection="1">
      <protection locked="0"/>
    </xf>
    <xf numFmtId="0" fontId="0" fillId="0" borderId="12" xfId="13" applyFont="1" applyBorder="1" applyAlignment="1" applyProtection="1">
      <alignment vertical="top" wrapText="1"/>
      <protection locked="0"/>
    </xf>
    <xf numFmtId="4" fontId="32" fillId="0" borderId="12" xfId="13" applyNumberFormat="1" applyFont="1" applyBorder="1" applyProtection="1">
      <protection locked="0"/>
    </xf>
    <xf numFmtId="4" fontId="30" fillId="0" borderId="3" xfId="14" applyNumberFormat="1" applyFont="1" applyFill="1" applyBorder="1" applyAlignment="1" applyProtection="1">
      <alignment horizontal="right" wrapText="1"/>
      <protection locked="0"/>
    </xf>
    <xf numFmtId="4" fontId="1" fillId="0" borderId="12" xfId="0" applyNumberFormat="1" applyFont="1" applyBorder="1" applyProtection="1">
      <protection locked="0"/>
    </xf>
    <xf numFmtId="4" fontId="1" fillId="0" borderId="3" xfId="0" applyNumberFormat="1" applyFont="1" applyBorder="1" applyAlignment="1" applyProtection="1">
      <alignment horizontal="right"/>
    </xf>
  </cellXfs>
  <cellStyles count="15">
    <cellStyle name="Comma 2" xfId="2"/>
    <cellStyle name="Comma_mnn" xfId="14"/>
    <cellStyle name="Normal" xfId="0" builtinId="0"/>
    <cellStyle name="Normal 10" xfId="10"/>
    <cellStyle name="Normal 10 2" xfId="12"/>
    <cellStyle name="Normal 2" xfId="1"/>
    <cellStyle name="Normal 3" xfId="6"/>
    <cellStyle name="Normal 3 2" xfId="11"/>
    <cellStyle name="Normal 9" xfId="8"/>
    <cellStyle name="Normal 9 2" xfId="9"/>
    <cellStyle name="Normal 9 3" xfId="13"/>
    <cellStyle name="Normal_mnn 2" xfId="7"/>
    <cellStyle name="Normal_ZEMLJANI" xfId="3"/>
    <cellStyle name="Obično_PAG MURVICA " xfId="5"/>
    <cellStyle name="Zarez_PAG MURVICA "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pa%204/18043-JR%20PRODUZETAK%20ULICE%20AUGUSTA%20CESARCA%20-%20TEN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đevinski materijal i radovi"/>
      <sheetName val="Elektro materijal i radovi"/>
      <sheetName val="Rekapitulacija"/>
    </sheetNames>
    <sheetDataSet>
      <sheetData sheetId="0">
        <row r="1">
          <cell r="A1" t="str">
            <v>GRAĐEVINSKI MATERIJAL I RADOVI</v>
          </cell>
        </row>
      </sheetData>
      <sheetData sheetId="1">
        <row r="2">
          <cell r="A2" t="str">
            <v>ELEKTRO MATERIJAL I RADOVI</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workbookViewId="0">
      <selection sqref="A1:XFD1048576"/>
    </sheetView>
  </sheetViews>
  <sheetFormatPr defaultRowHeight="12.75"/>
  <cols>
    <col min="1" max="3" width="3" style="1" customWidth="1"/>
    <col min="4" max="4" width="76.140625" style="3" customWidth="1"/>
    <col min="5" max="256" width="9.140625" style="2"/>
    <col min="257" max="259" width="3" style="2" customWidth="1"/>
    <col min="260" max="260" width="76.140625" style="2" customWidth="1"/>
    <col min="261" max="512" width="9.140625" style="2"/>
    <col min="513" max="515" width="3" style="2" customWidth="1"/>
    <col min="516" max="516" width="76.140625" style="2" customWidth="1"/>
    <col min="517" max="768" width="9.140625" style="2"/>
    <col min="769" max="771" width="3" style="2" customWidth="1"/>
    <col min="772" max="772" width="76.140625" style="2" customWidth="1"/>
    <col min="773" max="1024" width="9.140625" style="2"/>
    <col min="1025" max="1027" width="3" style="2" customWidth="1"/>
    <col min="1028" max="1028" width="76.140625" style="2" customWidth="1"/>
    <col min="1029" max="1280" width="9.140625" style="2"/>
    <col min="1281" max="1283" width="3" style="2" customWidth="1"/>
    <col min="1284" max="1284" width="76.140625" style="2" customWidth="1"/>
    <col min="1285" max="1536" width="9.140625" style="2"/>
    <col min="1537" max="1539" width="3" style="2" customWidth="1"/>
    <col min="1540" max="1540" width="76.140625" style="2" customWidth="1"/>
    <col min="1541" max="1792" width="9.140625" style="2"/>
    <col min="1793" max="1795" width="3" style="2" customWidth="1"/>
    <col min="1796" max="1796" width="76.140625" style="2" customWidth="1"/>
    <col min="1797" max="2048" width="9.140625" style="2"/>
    <col min="2049" max="2051" width="3" style="2" customWidth="1"/>
    <col min="2052" max="2052" width="76.140625" style="2" customWidth="1"/>
    <col min="2053" max="2304" width="9.140625" style="2"/>
    <col min="2305" max="2307" width="3" style="2" customWidth="1"/>
    <col min="2308" max="2308" width="76.140625" style="2" customWidth="1"/>
    <col min="2309" max="2560" width="9.140625" style="2"/>
    <col min="2561" max="2563" width="3" style="2" customWidth="1"/>
    <col min="2564" max="2564" width="76.140625" style="2" customWidth="1"/>
    <col min="2565" max="2816" width="9.140625" style="2"/>
    <col min="2817" max="2819" width="3" style="2" customWidth="1"/>
    <col min="2820" max="2820" width="76.140625" style="2" customWidth="1"/>
    <col min="2821" max="3072" width="9.140625" style="2"/>
    <col min="3073" max="3075" width="3" style="2" customWidth="1"/>
    <col min="3076" max="3076" width="76.140625" style="2" customWidth="1"/>
    <col min="3077" max="3328" width="9.140625" style="2"/>
    <col min="3329" max="3331" width="3" style="2" customWidth="1"/>
    <col min="3332" max="3332" width="76.140625" style="2" customWidth="1"/>
    <col min="3333" max="3584" width="9.140625" style="2"/>
    <col min="3585" max="3587" width="3" style="2" customWidth="1"/>
    <col min="3588" max="3588" width="76.140625" style="2" customWidth="1"/>
    <col min="3589" max="3840" width="9.140625" style="2"/>
    <col min="3841" max="3843" width="3" style="2" customWidth="1"/>
    <col min="3844" max="3844" width="76.140625" style="2" customWidth="1"/>
    <col min="3845" max="4096" width="9.140625" style="2"/>
    <col min="4097" max="4099" width="3" style="2" customWidth="1"/>
    <col min="4100" max="4100" width="76.140625" style="2" customWidth="1"/>
    <col min="4101" max="4352" width="9.140625" style="2"/>
    <col min="4353" max="4355" width="3" style="2" customWidth="1"/>
    <col min="4356" max="4356" width="76.140625" style="2" customWidth="1"/>
    <col min="4357" max="4608" width="9.140625" style="2"/>
    <col min="4609" max="4611" width="3" style="2" customWidth="1"/>
    <col min="4612" max="4612" width="76.140625" style="2" customWidth="1"/>
    <col min="4613" max="4864" width="9.140625" style="2"/>
    <col min="4865" max="4867" width="3" style="2" customWidth="1"/>
    <col min="4868" max="4868" width="76.140625" style="2" customWidth="1"/>
    <col min="4869" max="5120" width="9.140625" style="2"/>
    <col min="5121" max="5123" width="3" style="2" customWidth="1"/>
    <col min="5124" max="5124" width="76.140625" style="2" customWidth="1"/>
    <col min="5125" max="5376" width="9.140625" style="2"/>
    <col min="5377" max="5379" width="3" style="2" customWidth="1"/>
    <col min="5380" max="5380" width="76.140625" style="2" customWidth="1"/>
    <col min="5381" max="5632" width="9.140625" style="2"/>
    <col min="5633" max="5635" width="3" style="2" customWidth="1"/>
    <col min="5636" max="5636" width="76.140625" style="2" customWidth="1"/>
    <col min="5637" max="5888" width="9.140625" style="2"/>
    <col min="5889" max="5891" width="3" style="2" customWidth="1"/>
    <col min="5892" max="5892" width="76.140625" style="2" customWidth="1"/>
    <col min="5893" max="6144" width="9.140625" style="2"/>
    <col min="6145" max="6147" width="3" style="2" customWidth="1"/>
    <col min="6148" max="6148" width="76.140625" style="2" customWidth="1"/>
    <col min="6149" max="6400" width="9.140625" style="2"/>
    <col min="6401" max="6403" width="3" style="2" customWidth="1"/>
    <col min="6404" max="6404" width="76.140625" style="2" customWidth="1"/>
    <col min="6405" max="6656" width="9.140625" style="2"/>
    <col min="6657" max="6659" width="3" style="2" customWidth="1"/>
    <col min="6660" max="6660" width="76.140625" style="2" customWidth="1"/>
    <col min="6661" max="6912" width="9.140625" style="2"/>
    <col min="6913" max="6915" width="3" style="2" customWidth="1"/>
    <col min="6916" max="6916" width="76.140625" style="2" customWidth="1"/>
    <col min="6917" max="7168" width="9.140625" style="2"/>
    <col min="7169" max="7171" width="3" style="2" customWidth="1"/>
    <col min="7172" max="7172" width="76.140625" style="2" customWidth="1"/>
    <col min="7173" max="7424" width="9.140625" style="2"/>
    <col min="7425" max="7427" width="3" style="2" customWidth="1"/>
    <col min="7428" max="7428" width="76.140625" style="2" customWidth="1"/>
    <col min="7429" max="7680" width="9.140625" style="2"/>
    <col min="7681" max="7683" width="3" style="2" customWidth="1"/>
    <col min="7684" max="7684" width="76.140625" style="2" customWidth="1"/>
    <col min="7685" max="7936" width="9.140625" style="2"/>
    <col min="7937" max="7939" width="3" style="2" customWidth="1"/>
    <col min="7940" max="7940" width="76.140625" style="2" customWidth="1"/>
    <col min="7941" max="8192" width="9.140625" style="2"/>
    <col min="8193" max="8195" width="3" style="2" customWidth="1"/>
    <col min="8196" max="8196" width="76.140625" style="2" customWidth="1"/>
    <col min="8197" max="8448" width="9.140625" style="2"/>
    <col min="8449" max="8451" width="3" style="2" customWidth="1"/>
    <col min="8452" max="8452" width="76.140625" style="2" customWidth="1"/>
    <col min="8453" max="8704" width="9.140625" style="2"/>
    <col min="8705" max="8707" width="3" style="2" customWidth="1"/>
    <col min="8708" max="8708" width="76.140625" style="2" customWidth="1"/>
    <col min="8709" max="8960" width="9.140625" style="2"/>
    <col min="8961" max="8963" width="3" style="2" customWidth="1"/>
    <col min="8964" max="8964" width="76.140625" style="2" customWidth="1"/>
    <col min="8965" max="9216" width="9.140625" style="2"/>
    <col min="9217" max="9219" width="3" style="2" customWidth="1"/>
    <col min="9220" max="9220" width="76.140625" style="2" customWidth="1"/>
    <col min="9221" max="9472" width="9.140625" style="2"/>
    <col min="9473" max="9475" width="3" style="2" customWidth="1"/>
    <col min="9476" max="9476" width="76.140625" style="2" customWidth="1"/>
    <col min="9477" max="9728" width="9.140625" style="2"/>
    <col min="9729" max="9731" width="3" style="2" customWidth="1"/>
    <col min="9732" max="9732" width="76.140625" style="2" customWidth="1"/>
    <col min="9733" max="9984" width="9.140625" style="2"/>
    <col min="9985" max="9987" width="3" style="2" customWidth="1"/>
    <col min="9988" max="9988" width="76.140625" style="2" customWidth="1"/>
    <col min="9989" max="10240" width="9.140625" style="2"/>
    <col min="10241" max="10243" width="3" style="2" customWidth="1"/>
    <col min="10244" max="10244" width="76.140625" style="2" customWidth="1"/>
    <col min="10245" max="10496" width="9.140625" style="2"/>
    <col min="10497" max="10499" width="3" style="2" customWidth="1"/>
    <col min="10500" max="10500" width="76.140625" style="2" customWidth="1"/>
    <col min="10501" max="10752" width="9.140625" style="2"/>
    <col min="10753" max="10755" width="3" style="2" customWidth="1"/>
    <col min="10756" max="10756" width="76.140625" style="2" customWidth="1"/>
    <col min="10757" max="11008" width="9.140625" style="2"/>
    <col min="11009" max="11011" width="3" style="2" customWidth="1"/>
    <col min="11012" max="11012" width="76.140625" style="2" customWidth="1"/>
    <col min="11013" max="11264" width="9.140625" style="2"/>
    <col min="11265" max="11267" width="3" style="2" customWidth="1"/>
    <col min="11268" max="11268" width="76.140625" style="2" customWidth="1"/>
    <col min="11269" max="11520" width="9.140625" style="2"/>
    <col min="11521" max="11523" width="3" style="2" customWidth="1"/>
    <col min="11524" max="11524" width="76.140625" style="2" customWidth="1"/>
    <col min="11525" max="11776" width="9.140625" style="2"/>
    <col min="11777" max="11779" width="3" style="2" customWidth="1"/>
    <col min="11780" max="11780" width="76.140625" style="2" customWidth="1"/>
    <col min="11781" max="12032" width="9.140625" style="2"/>
    <col min="12033" max="12035" width="3" style="2" customWidth="1"/>
    <col min="12036" max="12036" width="76.140625" style="2" customWidth="1"/>
    <col min="12037" max="12288" width="9.140625" style="2"/>
    <col min="12289" max="12291" width="3" style="2" customWidth="1"/>
    <col min="12292" max="12292" width="76.140625" style="2" customWidth="1"/>
    <col min="12293" max="12544" width="9.140625" style="2"/>
    <col min="12545" max="12547" width="3" style="2" customWidth="1"/>
    <col min="12548" max="12548" width="76.140625" style="2" customWidth="1"/>
    <col min="12549" max="12800" width="9.140625" style="2"/>
    <col min="12801" max="12803" width="3" style="2" customWidth="1"/>
    <col min="12804" max="12804" width="76.140625" style="2" customWidth="1"/>
    <col min="12805" max="13056" width="9.140625" style="2"/>
    <col min="13057" max="13059" width="3" style="2" customWidth="1"/>
    <col min="13060" max="13060" width="76.140625" style="2" customWidth="1"/>
    <col min="13061" max="13312" width="9.140625" style="2"/>
    <col min="13313" max="13315" width="3" style="2" customWidth="1"/>
    <col min="13316" max="13316" width="76.140625" style="2" customWidth="1"/>
    <col min="13317" max="13568" width="9.140625" style="2"/>
    <col min="13569" max="13571" width="3" style="2" customWidth="1"/>
    <col min="13572" max="13572" width="76.140625" style="2" customWidth="1"/>
    <col min="13573" max="13824" width="9.140625" style="2"/>
    <col min="13825" max="13827" width="3" style="2" customWidth="1"/>
    <col min="13828" max="13828" width="76.140625" style="2" customWidth="1"/>
    <col min="13829" max="14080" width="9.140625" style="2"/>
    <col min="14081" max="14083" width="3" style="2" customWidth="1"/>
    <col min="14084" max="14084" width="76.140625" style="2" customWidth="1"/>
    <col min="14085" max="14336" width="9.140625" style="2"/>
    <col min="14337" max="14339" width="3" style="2" customWidth="1"/>
    <col min="14340" max="14340" width="76.140625" style="2" customWidth="1"/>
    <col min="14341" max="14592" width="9.140625" style="2"/>
    <col min="14593" max="14595" width="3" style="2" customWidth="1"/>
    <col min="14596" max="14596" width="76.140625" style="2" customWidth="1"/>
    <col min="14597" max="14848" width="9.140625" style="2"/>
    <col min="14849" max="14851" width="3" style="2" customWidth="1"/>
    <col min="14852" max="14852" width="76.140625" style="2" customWidth="1"/>
    <col min="14853" max="15104" width="9.140625" style="2"/>
    <col min="15105" max="15107" width="3" style="2" customWidth="1"/>
    <col min="15108" max="15108" width="76.140625" style="2" customWidth="1"/>
    <col min="15109" max="15360" width="9.140625" style="2"/>
    <col min="15361" max="15363" width="3" style="2" customWidth="1"/>
    <col min="15364" max="15364" width="76.140625" style="2" customWidth="1"/>
    <col min="15365" max="15616" width="9.140625" style="2"/>
    <col min="15617" max="15619" width="3" style="2" customWidth="1"/>
    <col min="15620" max="15620" width="76.140625" style="2" customWidth="1"/>
    <col min="15621" max="15872" width="9.140625" style="2"/>
    <col min="15873" max="15875" width="3" style="2" customWidth="1"/>
    <col min="15876" max="15876" width="76.140625" style="2" customWidth="1"/>
    <col min="15877" max="16128" width="9.140625" style="2"/>
    <col min="16129" max="16131" width="3" style="2" customWidth="1"/>
    <col min="16132" max="16132" width="76.140625" style="2" customWidth="1"/>
    <col min="16133" max="16384" width="9.140625" style="2"/>
  </cols>
  <sheetData>
    <row r="1" spans="1:4" ht="81.75" customHeight="1">
      <c r="A1" s="28"/>
      <c r="B1" s="28"/>
      <c r="C1" s="28"/>
      <c r="D1" s="29" t="s">
        <v>419</v>
      </c>
    </row>
    <row r="2" spans="1:4">
      <c r="A2" s="28"/>
      <c r="B2" s="28"/>
      <c r="C2" s="28"/>
      <c r="D2" s="30" t="s">
        <v>4</v>
      </c>
    </row>
    <row r="3" spans="1:4">
      <c r="A3" s="28"/>
      <c r="B3" s="28"/>
      <c r="C3" s="28"/>
      <c r="D3" s="31"/>
    </row>
    <row r="4" spans="1:4" ht="89.25">
      <c r="A4" s="32"/>
      <c r="B4" s="32"/>
      <c r="C4" s="32"/>
      <c r="D4" s="31" t="s">
        <v>5</v>
      </c>
    </row>
    <row r="5" spans="1:4" ht="38.25">
      <c r="A5" s="28"/>
      <c r="B5" s="28"/>
      <c r="C5" s="28"/>
      <c r="D5" s="31" t="s">
        <v>6</v>
      </c>
    </row>
    <row r="6" spans="1:4" ht="51">
      <c r="A6" s="28"/>
      <c r="B6" s="28"/>
      <c r="C6" s="28"/>
      <c r="D6" s="33" t="s">
        <v>7</v>
      </c>
    </row>
    <row r="7" spans="1:4" ht="51">
      <c r="A7" s="28"/>
      <c r="B7" s="28"/>
      <c r="C7" s="28"/>
      <c r="D7" s="33" t="s">
        <v>8</v>
      </c>
    </row>
    <row r="8" spans="1:4" ht="63.75">
      <c r="A8" s="28"/>
      <c r="B8" s="28"/>
      <c r="C8" s="28"/>
      <c r="D8" s="4" t="s">
        <v>9</v>
      </c>
    </row>
    <row r="9" spans="1:4" ht="63.75">
      <c r="A9" s="28"/>
      <c r="B9" s="28"/>
      <c r="C9" s="28"/>
      <c r="D9" s="33" t="s">
        <v>10</v>
      </c>
    </row>
    <row r="10" spans="1:4" ht="25.5">
      <c r="A10" s="28"/>
      <c r="B10" s="28"/>
      <c r="C10" s="28"/>
      <c r="D10" s="33" t="s">
        <v>11</v>
      </c>
    </row>
    <row r="11" spans="1:4" ht="38.25">
      <c r="A11" s="28"/>
      <c r="B11" s="32"/>
      <c r="C11" s="28"/>
      <c r="D11" s="33" t="s">
        <v>12</v>
      </c>
    </row>
    <row r="12" spans="1:4" ht="38.25">
      <c r="A12" s="28"/>
      <c r="B12" s="28"/>
      <c r="C12" s="28"/>
      <c r="D12" s="33" t="s">
        <v>13</v>
      </c>
    </row>
    <row r="13" spans="1:4" ht="63.75">
      <c r="A13" s="28"/>
      <c r="B13" s="28"/>
      <c r="C13" s="28"/>
      <c r="D13" s="33" t="s">
        <v>14</v>
      </c>
    </row>
    <row r="14" spans="1:4" ht="25.5">
      <c r="A14" s="28"/>
      <c r="B14" s="28"/>
      <c r="C14" s="28"/>
      <c r="D14" s="4" t="s">
        <v>15</v>
      </c>
    </row>
    <row r="15" spans="1:4" ht="51">
      <c r="A15" s="28"/>
      <c r="B15" s="28"/>
      <c r="C15" s="28"/>
      <c r="D15" s="4" t="s">
        <v>16</v>
      </c>
    </row>
    <row r="16" spans="1:4" ht="38.25">
      <c r="A16" s="28"/>
      <c r="B16" s="28"/>
      <c r="C16" s="28"/>
      <c r="D16" s="33" t="s">
        <v>17</v>
      </c>
    </row>
    <row r="17" spans="1:4" ht="25.5">
      <c r="A17" s="28"/>
      <c r="B17" s="28"/>
      <c r="C17" s="28"/>
      <c r="D17" s="33" t="s">
        <v>18</v>
      </c>
    </row>
    <row r="18" spans="1:4" ht="38.25">
      <c r="A18" s="28"/>
      <c r="B18" s="28"/>
      <c r="C18" s="28"/>
      <c r="D18" s="33" t="s">
        <v>19</v>
      </c>
    </row>
    <row r="19" spans="1:4" ht="51">
      <c r="A19" s="28"/>
      <c r="B19" s="28"/>
      <c r="C19" s="28"/>
      <c r="D19" s="33" t="s">
        <v>20</v>
      </c>
    </row>
    <row r="20" spans="1:4" ht="25.5">
      <c r="A20" s="28"/>
      <c r="B20" s="28"/>
      <c r="C20" s="28"/>
      <c r="D20" s="33" t="s">
        <v>21</v>
      </c>
    </row>
    <row r="21" spans="1:4" ht="25.5">
      <c r="A21" s="28"/>
      <c r="B21" s="28"/>
      <c r="C21" s="28"/>
      <c r="D21" s="33" t="s">
        <v>22</v>
      </c>
    </row>
    <row r="22" spans="1:4" ht="25.5">
      <c r="A22" s="28"/>
      <c r="B22" s="28"/>
      <c r="C22" s="28"/>
      <c r="D22" s="33" t="s">
        <v>23</v>
      </c>
    </row>
    <row r="23" spans="1:4" ht="63.75">
      <c r="A23" s="28"/>
      <c r="B23" s="28"/>
      <c r="C23" s="28"/>
      <c r="D23" s="33" t="s">
        <v>24</v>
      </c>
    </row>
    <row r="24" spans="1:4" ht="25.5">
      <c r="A24" s="28"/>
      <c r="B24" s="28"/>
      <c r="C24" s="28"/>
      <c r="D24" s="33" t="s">
        <v>25</v>
      </c>
    </row>
    <row r="25" spans="1:4" ht="38.25">
      <c r="A25" s="28"/>
      <c r="B25" s="28"/>
      <c r="C25" s="28"/>
      <c r="D25" s="33" t="s">
        <v>26</v>
      </c>
    </row>
    <row r="26" spans="1:4" ht="51">
      <c r="A26" s="28"/>
      <c r="B26" s="28"/>
      <c r="C26" s="28"/>
      <c r="D26" s="33" t="s">
        <v>27</v>
      </c>
    </row>
    <row r="27" spans="1:4" ht="51">
      <c r="A27" s="28"/>
      <c r="B27" s="28"/>
      <c r="C27" s="28"/>
      <c r="D27" s="33" t="s">
        <v>28</v>
      </c>
    </row>
    <row r="28" spans="1:4" ht="38.25">
      <c r="A28" s="28"/>
      <c r="B28" s="28"/>
      <c r="C28" s="28"/>
      <c r="D28" s="33" t="s">
        <v>29</v>
      </c>
    </row>
    <row r="29" spans="1:4" ht="25.5">
      <c r="A29" s="28"/>
      <c r="B29" s="28"/>
      <c r="C29" s="28"/>
      <c r="D29" s="33" t="s">
        <v>30</v>
      </c>
    </row>
    <row r="30" spans="1:4" ht="51">
      <c r="A30" s="28"/>
      <c r="B30" s="28"/>
      <c r="C30" s="28"/>
      <c r="D30" s="33" t="s">
        <v>31</v>
      </c>
    </row>
    <row r="31" spans="1:4" ht="25.5">
      <c r="A31" s="28"/>
      <c r="B31" s="28"/>
      <c r="C31" s="28"/>
      <c r="D31" s="4" t="s">
        <v>32</v>
      </c>
    </row>
    <row r="32" spans="1:4" ht="51">
      <c r="A32" s="28"/>
      <c r="B32" s="28"/>
      <c r="C32" s="28"/>
      <c r="D32" s="33" t="s">
        <v>33</v>
      </c>
    </row>
  </sheetData>
  <sheetProtection password="CCED" sheet="1" objects="1" scenarios="1" selectLockedCells="1"/>
  <pageMargins left="0.74791666666666667" right="0.74791666666666667" top="0.98402777777777772" bottom="0.98402777777777772" header="0.51180555555555551" footer="0.51180555555555551"/>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
  <sheetViews>
    <sheetView showZeros="0" view="pageBreakPreview" topLeftCell="A97" zoomScale="85" zoomScaleNormal="105" zoomScaleSheetLayoutView="85" workbookViewId="0">
      <selection activeCell="E4" sqref="E4"/>
    </sheetView>
  </sheetViews>
  <sheetFormatPr defaultRowHeight="12.75"/>
  <cols>
    <col min="1" max="1" width="6" style="180" customWidth="1"/>
    <col min="2" max="2" width="44.28515625" style="238" customWidth="1"/>
    <col min="3" max="3" width="8.85546875" style="187" customWidth="1"/>
    <col min="4" max="4" width="8.85546875" style="40" customWidth="1"/>
    <col min="5" max="5" width="12.28515625" style="40" customWidth="1"/>
    <col min="6" max="6" width="12.5703125" style="188" customWidth="1"/>
    <col min="7" max="8" width="9.140625" style="187"/>
    <col min="9" max="9" width="9.85546875" style="187" customWidth="1"/>
    <col min="10" max="256" width="9.140625" style="187"/>
    <col min="257" max="257" width="6" style="187" customWidth="1"/>
    <col min="258" max="258" width="44.28515625" style="187" customWidth="1"/>
    <col min="259" max="260" width="8.85546875" style="187" customWidth="1"/>
    <col min="261" max="261" width="12.28515625" style="187" customWidth="1"/>
    <col min="262" max="262" width="12.5703125" style="187" customWidth="1"/>
    <col min="263" max="264" width="9.140625" style="187"/>
    <col min="265" max="265" width="9.85546875" style="187" customWidth="1"/>
    <col min="266" max="512" width="9.140625" style="187"/>
    <col min="513" max="513" width="6" style="187" customWidth="1"/>
    <col min="514" max="514" width="44.28515625" style="187" customWidth="1"/>
    <col min="515" max="516" width="8.85546875" style="187" customWidth="1"/>
    <col min="517" max="517" width="12.28515625" style="187" customWidth="1"/>
    <col min="518" max="518" width="12.5703125" style="187" customWidth="1"/>
    <col min="519" max="520" width="9.140625" style="187"/>
    <col min="521" max="521" width="9.85546875" style="187" customWidth="1"/>
    <col min="522" max="768" width="9.140625" style="187"/>
    <col min="769" max="769" width="6" style="187" customWidth="1"/>
    <col min="770" max="770" width="44.28515625" style="187" customWidth="1"/>
    <col min="771" max="772" width="8.85546875" style="187" customWidth="1"/>
    <col min="773" max="773" width="12.28515625" style="187" customWidth="1"/>
    <col min="774" max="774" width="12.5703125" style="187" customWidth="1"/>
    <col min="775" max="776" width="9.140625" style="187"/>
    <col min="777" max="777" width="9.85546875" style="187" customWidth="1"/>
    <col min="778" max="1024" width="9.140625" style="187"/>
    <col min="1025" max="1025" width="6" style="187" customWidth="1"/>
    <col min="1026" max="1026" width="44.28515625" style="187" customWidth="1"/>
    <col min="1027" max="1028" width="8.85546875" style="187" customWidth="1"/>
    <col min="1029" max="1029" width="12.28515625" style="187" customWidth="1"/>
    <col min="1030" max="1030" width="12.5703125" style="187" customWidth="1"/>
    <col min="1031" max="1032" width="9.140625" style="187"/>
    <col min="1033" max="1033" width="9.85546875" style="187" customWidth="1"/>
    <col min="1034" max="1280" width="9.140625" style="187"/>
    <col min="1281" max="1281" width="6" style="187" customWidth="1"/>
    <col min="1282" max="1282" width="44.28515625" style="187" customWidth="1"/>
    <col min="1283" max="1284" width="8.85546875" style="187" customWidth="1"/>
    <col min="1285" max="1285" width="12.28515625" style="187" customWidth="1"/>
    <col min="1286" max="1286" width="12.5703125" style="187" customWidth="1"/>
    <col min="1287" max="1288" width="9.140625" style="187"/>
    <col min="1289" max="1289" width="9.85546875" style="187" customWidth="1"/>
    <col min="1290" max="1536" width="9.140625" style="187"/>
    <col min="1537" max="1537" width="6" style="187" customWidth="1"/>
    <col min="1538" max="1538" width="44.28515625" style="187" customWidth="1"/>
    <col min="1539" max="1540" width="8.85546875" style="187" customWidth="1"/>
    <col min="1541" max="1541" width="12.28515625" style="187" customWidth="1"/>
    <col min="1542" max="1542" width="12.5703125" style="187" customWidth="1"/>
    <col min="1543" max="1544" width="9.140625" style="187"/>
    <col min="1545" max="1545" width="9.85546875" style="187" customWidth="1"/>
    <col min="1546" max="1792" width="9.140625" style="187"/>
    <col min="1793" max="1793" width="6" style="187" customWidth="1"/>
    <col min="1794" max="1794" width="44.28515625" style="187" customWidth="1"/>
    <col min="1795" max="1796" width="8.85546875" style="187" customWidth="1"/>
    <col min="1797" max="1797" width="12.28515625" style="187" customWidth="1"/>
    <col min="1798" max="1798" width="12.5703125" style="187" customWidth="1"/>
    <col min="1799" max="1800" width="9.140625" style="187"/>
    <col min="1801" max="1801" width="9.85546875" style="187" customWidth="1"/>
    <col min="1802" max="2048" width="9.140625" style="187"/>
    <col min="2049" max="2049" width="6" style="187" customWidth="1"/>
    <col min="2050" max="2050" width="44.28515625" style="187" customWidth="1"/>
    <col min="2051" max="2052" width="8.85546875" style="187" customWidth="1"/>
    <col min="2053" max="2053" width="12.28515625" style="187" customWidth="1"/>
    <col min="2054" max="2054" width="12.5703125" style="187" customWidth="1"/>
    <col min="2055" max="2056" width="9.140625" style="187"/>
    <col min="2057" max="2057" width="9.85546875" style="187" customWidth="1"/>
    <col min="2058" max="2304" width="9.140625" style="187"/>
    <col min="2305" max="2305" width="6" style="187" customWidth="1"/>
    <col min="2306" max="2306" width="44.28515625" style="187" customWidth="1"/>
    <col min="2307" max="2308" width="8.85546875" style="187" customWidth="1"/>
    <col min="2309" max="2309" width="12.28515625" style="187" customWidth="1"/>
    <col min="2310" max="2310" width="12.5703125" style="187" customWidth="1"/>
    <col min="2311" max="2312" width="9.140625" style="187"/>
    <col min="2313" max="2313" width="9.85546875" style="187" customWidth="1"/>
    <col min="2314" max="2560" width="9.140625" style="187"/>
    <col min="2561" max="2561" width="6" style="187" customWidth="1"/>
    <col min="2562" max="2562" width="44.28515625" style="187" customWidth="1"/>
    <col min="2563" max="2564" width="8.85546875" style="187" customWidth="1"/>
    <col min="2565" max="2565" width="12.28515625" style="187" customWidth="1"/>
    <col min="2566" max="2566" width="12.5703125" style="187" customWidth="1"/>
    <col min="2567" max="2568" width="9.140625" style="187"/>
    <col min="2569" max="2569" width="9.85546875" style="187" customWidth="1"/>
    <col min="2570" max="2816" width="9.140625" style="187"/>
    <col min="2817" max="2817" width="6" style="187" customWidth="1"/>
    <col min="2818" max="2818" width="44.28515625" style="187" customWidth="1"/>
    <col min="2819" max="2820" width="8.85546875" style="187" customWidth="1"/>
    <col min="2821" max="2821" width="12.28515625" style="187" customWidth="1"/>
    <col min="2822" max="2822" width="12.5703125" style="187" customWidth="1"/>
    <col min="2823" max="2824" width="9.140625" style="187"/>
    <col min="2825" max="2825" width="9.85546875" style="187" customWidth="1"/>
    <col min="2826" max="3072" width="9.140625" style="187"/>
    <col min="3073" max="3073" width="6" style="187" customWidth="1"/>
    <col min="3074" max="3074" width="44.28515625" style="187" customWidth="1"/>
    <col min="3075" max="3076" width="8.85546875" style="187" customWidth="1"/>
    <col min="3077" max="3077" width="12.28515625" style="187" customWidth="1"/>
    <col min="3078" max="3078" width="12.5703125" style="187" customWidth="1"/>
    <col min="3079" max="3080" width="9.140625" style="187"/>
    <col min="3081" max="3081" width="9.85546875" style="187" customWidth="1"/>
    <col min="3082" max="3328" width="9.140625" style="187"/>
    <col min="3329" max="3329" width="6" style="187" customWidth="1"/>
    <col min="3330" max="3330" width="44.28515625" style="187" customWidth="1"/>
    <col min="3331" max="3332" width="8.85546875" style="187" customWidth="1"/>
    <col min="3333" max="3333" width="12.28515625" style="187" customWidth="1"/>
    <col min="3334" max="3334" width="12.5703125" style="187" customWidth="1"/>
    <col min="3335" max="3336" width="9.140625" style="187"/>
    <col min="3337" max="3337" width="9.85546875" style="187" customWidth="1"/>
    <col min="3338" max="3584" width="9.140625" style="187"/>
    <col min="3585" max="3585" width="6" style="187" customWidth="1"/>
    <col min="3586" max="3586" width="44.28515625" style="187" customWidth="1"/>
    <col min="3587" max="3588" width="8.85546875" style="187" customWidth="1"/>
    <col min="3589" max="3589" width="12.28515625" style="187" customWidth="1"/>
    <col min="3590" max="3590" width="12.5703125" style="187" customWidth="1"/>
    <col min="3591" max="3592" width="9.140625" style="187"/>
    <col min="3593" max="3593" width="9.85546875" style="187" customWidth="1"/>
    <col min="3594" max="3840" width="9.140625" style="187"/>
    <col min="3841" max="3841" width="6" style="187" customWidth="1"/>
    <col min="3842" max="3842" width="44.28515625" style="187" customWidth="1"/>
    <col min="3843" max="3844" width="8.85546875" style="187" customWidth="1"/>
    <col min="3845" max="3845" width="12.28515625" style="187" customWidth="1"/>
    <col min="3846" max="3846" width="12.5703125" style="187" customWidth="1"/>
    <col min="3847" max="3848" width="9.140625" style="187"/>
    <col min="3849" max="3849" width="9.85546875" style="187" customWidth="1"/>
    <col min="3850" max="4096" width="9.140625" style="187"/>
    <col min="4097" max="4097" width="6" style="187" customWidth="1"/>
    <col min="4098" max="4098" width="44.28515625" style="187" customWidth="1"/>
    <col min="4099" max="4100" width="8.85546875" style="187" customWidth="1"/>
    <col min="4101" max="4101" width="12.28515625" style="187" customWidth="1"/>
    <col min="4102" max="4102" width="12.5703125" style="187" customWidth="1"/>
    <col min="4103" max="4104" width="9.140625" style="187"/>
    <col min="4105" max="4105" width="9.85546875" style="187" customWidth="1"/>
    <col min="4106" max="4352" width="9.140625" style="187"/>
    <col min="4353" max="4353" width="6" style="187" customWidth="1"/>
    <col min="4354" max="4354" width="44.28515625" style="187" customWidth="1"/>
    <col min="4355" max="4356" width="8.85546875" style="187" customWidth="1"/>
    <col min="4357" max="4357" width="12.28515625" style="187" customWidth="1"/>
    <col min="4358" max="4358" width="12.5703125" style="187" customWidth="1"/>
    <col min="4359" max="4360" width="9.140625" style="187"/>
    <col min="4361" max="4361" width="9.85546875" style="187" customWidth="1"/>
    <col min="4362" max="4608" width="9.140625" style="187"/>
    <col min="4609" max="4609" width="6" style="187" customWidth="1"/>
    <col min="4610" max="4610" width="44.28515625" style="187" customWidth="1"/>
    <col min="4611" max="4612" width="8.85546875" style="187" customWidth="1"/>
    <col min="4613" max="4613" width="12.28515625" style="187" customWidth="1"/>
    <col min="4614" max="4614" width="12.5703125" style="187" customWidth="1"/>
    <col min="4615" max="4616" width="9.140625" style="187"/>
    <col min="4617" max="4617" width="9.85546875" style="187" customWidth="1"/>
    <col min="4618" max="4864" width="9.140625" style="187"/>
    <col min="4865" max="4865" width="6" style="187" customWidth="1"/>
    <col min="4866" max="4866" width="44.28515625" style="187" customWidth="1"/>
    <col min="4867" max="4868" width="8.85546875" style="187" customWidth="1"/>
    <col min="4869" max="4869" width="12.28515625" style="187" customWidth="1"/>
    <col min="4870" max="4870" width="12.5703125" style="187" customWidth="1"/>
    <col min="4871" max="4872" width="9.140625" style="187"/>
    <col min="4873" max="4873" width="9.85546875" style="187" customWidth="1"/>
    <col min="4874" max="5120" width="9.140625" style="187"/>
    <col min="5121" max="5121" width="6" style="187" customWidth="1"/>
    <col min="5122" max="5122" width="44.28515625" style="187" customWidth="1"/>
    <col min="5123" max="5124" width="8.85546875" style="187" customWidth="1"/>
    <col min="5125" max="5125" width="12.28515625" style="187" customWidth="1"/>
    <col min="5126" max="5126" width="12.5703125" style="187" customWidth="1"/>
    <col min="5127" max="5128" width="9.140625" style="187"/>
    <col min="5129" max="5129" width="9.85546875" style="187" customWidth="1"/>
    <col min="5130" max="5376" width="9.140625" style="187"/>
    <col min="5377" max="5377" width="6" style="187" customWidth="1"/>
    <col min="5378" max="5378" width="44.28515625" style="187" customWidth="1"/>
    <col min="5379" max="5380" width="8.85546875" style="187" customWidth="1"/>
    <col min="5381" max="5381" width="12.28515625" style="187" customWidth="1"/>
    <col min="5382" max="5382" width="12.5703125" style="187" customWidth="1"/>
    <col min="5383" max="5384" width="9.140625" style="187"/>
    <col min="5385" max="5385" width="9.85546875" style="187" customWidth="1"/>
    <col min="5386" max="5632" width="9.140625" style="187"/>
    <col min="5633" max="5633" width="6" style="187" customWidth="1"/>
    <col min="5634" max="5634" width="44.28515625" style="187" customWidth="1"/>
    <col min="5635" max="5636" width="8.85546875" style="187" customWidth="1"/>
    <col min="5637" max="5637" width="12.28515625" style="187" customWidth="1"/>
    <col min="5638" max="5638" width="12.5703125" style="187" customWidth="1"/>
    <col min="5639" max="5640" width="9.140625" style="187"/>
    <col min="5641" max="5641" width="9.85546875" style="187" customWidth="1"/>
    <col min="5642" max="5888" width="9.140625" style="187"/>
    <col min="5889" max="5889" width="6" style="187" customWidth="1"/>
    <col min="5890" max="5890" width="44.28515625" style="187" customWidth="1"/>
    <col min="5891" max="5892" width="8.85546875" style="187" customWidth="1"/>
    <col min="5893" max="5893" width="12.28515625" style="187" customWidth="1"/>
    <col min="5894" max="5894" width="12.5703125" style="187" customWidth="1"/>
    <col min="5895" max="5896" width="9.140625" style="187"/>
    <col min="5897" max="5897" width="9.85546875" style="187" customWidth="1"/>
    <col min="5898" max="6144" width="9.140625" style="187"/>
    <col min="6145" max="6145" width="6" style="187" customWidth="1"/>
    <col min="6146" max="6146" width="44.28515625" style="187" customWidth="1"/>
    <col min="6147" max="6148" width="8.85546875" style="187" customWidth="1"/>
    <col min="6149" max="6149" width="12.28515625" style="187" customWidth="1"/>
    <col min="6150" max="6150" width="12.5703125" style="187" customWidth="1"/>
    <col min="6151" max="6152" width="9.140625" style="187"/>
    <col min="6153" max="6153" width="9.85546875" style="187" customWidth="1"/>
    <col min="6154" max="6400" width="9.140625" style="187"/>
    <col min="6401" max="6401" width="6" style="187" customWidth="1"/>
    <col min="6402" max="6402" width="44.28515625" style="187" customWidth="1"/>
    <col min="6403" max="6404" width="8.85546875" style="187" customWidth="1"/>
    <col min="6405" max="6405" width="12.28515625" style="187" customWidth="1"/>
    <col min="6406" max="6406" width="12.5703125" style="187" customWidth="1"/>
    <col min="6407" max="6408" width="9.140625" style="187"/>
    <col min="6409" max="6409" width="9.85546875" style="187" customWidth="1"/>
    <col min="6410" max="6656" width="9.140625" style="187"/>
    <col min="6657" max="6657" width="6" style="187" customWidth="1"/>
    <col min="6658" max="6658" width="44.28515625" style="187" customWidth="1"/>
    <col min="6659" max="6660" width="8.85546875" style="187" customWidth="1"/>
    <col min="6661" max="6661" width="12.28515625" style="187" customWidth="1"/>
    <col min="6662" max="6662" width="12.5703125" style="187" customWidth="1"/>
    <col min="6663" max="6664" width="9.140625" style="187"/>
    <col min="6665" max="6665" width="9.85546875" style="187" customWidth="1"/>
    <col min="6666" max="6912" width="9.140625" style="187"/>
    <col min="6913" max="6913" width="6" style="187" customWidth="1"/>
    <col min="6914" max="6914" width="44.28515625" style="187" customWidth="1"/>
    <col min="6915" max="6916" width="8.85546875" style="187" customWidth="1"/>
    <col min="6917" max="6917" width="12.28515625" style="187" customWidth="1"/>
    <col min="6918" max="6918" width="12.5703125" style="187" customWidth="1"/>
    <col min="6919" max="6920" width="9.140625" style="187"/>
    <col min="6921" max="6921" width="9.85546875" style="187" customWidth="1"/>
    <col min="6922" max="7168" width="9.140625" style="187"/>
    <col min="7169" max="7169" width="6" style="187" customWidth="1"/>
    <col min="7170" max="7170" width="44.28515625" style="187" customWidth="1"/>
    <col min="7171" max="7172" width="8.85546875" style="187" customWidth="1"/>
    <col min="7173" max="7173" width="12.28515625" style="187" customWidth="1"/>
    <col min="7174" max="7174" width="12.5703125" style="187" customWidth="1"/>
    <col min="7175" max="7176" width="9.140625" style="187"/>
    <col min="7177" max="7177" width="9.85546875" style="187" customWidth="1"/>
    <col min="7178" max="7424" width="9.140625" style="187"/>
    <col min="7425" max="7425" width="6" style="187" customWidth="1"/>
    <col min="7426" max="7426" width="44.28515625" style="187" customWidth="1"/>
    <col min="7427" max="7428" width="8.85546875" style="187" customWidth="1"/>
    <col min="7429" max="7429" width="12.28515625" style="187" customWidth="1"/>
    <col min="7430" max="7430" width="12.5703125" style="187" customWidth="1"/>
    <col min="7431" max="7432" width="9.140625" style="187"/>
    <col min="7433" max="7433" width="9.85546875" style="187" customWidth="1"/>
    <col min="7434" max="7680" width="9.140625" style="187"/>
    <col min="7681" max="7681" width="6" style="187" customWidth="1"/>
    <col min="7682" max="7682" width="44.28515625" style="187" customWidth="1"/>
    <col min="7683" max="7684" width="8.85546875" style="187" customWidth="1"/>
    <col min="7685" max="7685" width="12.28515625" style="187" customWidth="1"/>
    <col min="7686" max="7686" width="12.5703125" style="187" customWidth="1"/>
    <col min="7687" max="7688" width="9.140625" style="187"/>
    <col min="7689" max="7689" width="9.85546875" style="187" customWidth="1"/>
    <col min="7690" max="7936" width="9.140625" style="187"/>
    <col min="7937" max="7937" width="6" style="187" customWidth="1"/>
    <col min="7938" max="7938" width="44.28515625" style="187" customWidth="1"/>
    <col min="7939" max="7940" width="8.85546875" style="187" customWidth="1"/>
    <col min="7941" max="7941" width="12.28515625" style="187" customWidth="1"/>
    <col min="7942" max="7942" width="12.5703125" style="187" customWidth="1"/>
    <col min="7943" max="7944" width="9.140625" style="187"/>
    <col min="7945" max="7945" width="9.85546875" style="187" customWidth="1"/>
    <col min="7946" max="8192" width="9.140625" style="187"/>
    <col min="8193" max="8193" width="6" style="187" customWidth="1"/>
    <col min="8194" max="8194" width="44.28515625" style="187" customWidth="1"/>
    <col min="8195" max="8196" width="8.85546875" style="187" customWidth="1"/>
    <col min="8197" max="8197" width="12.28515625" style="187" customWidth="1"/>
    <col min="8198" max="8198" width="12.5703125" style="187" customWidth="1"/>
    <col min="8199" max="8200" width="9.140625" style="187"/>
    <col min="8201" max="8201" width="9.85546875" style="187" customWidth="1"/>
    <col min="8202" max="8448" width="9.140625" style="187"/>
    <col min="8449" max="8449" width="6" style="187" customWidth="1"/>
    <col min="8450" max="8450" width="44.28515625" style="187" customWidth="1"/>
    <col min="8451" max="8452" width="8.85546875" style="187" customWidth="1"/>
    <col min="8453" max="8453" width="12.28515625" style="187" customWidth="1"/>
    <col min="8454" max="8454" width="12.5703125" style="187" customWidth="1"/>
    <col min="8455" max="8456" width="9.140625" style="187"/>
    <col min="8457" max="8457" width="9.85546875" style="187" customWidth="1"/>
    <col min="8458" max="8704" width="9.140625" style="187"/>
    <col min="8705" max="8705" width="6" style="187" customWidth="1"/>
    <col min="8706" max="8706" width="44.28515625" style="187" customWidth="1"/>
    <col min="8707" max="8708" width="8.85546875" style="187" customWidth="1"/>
    <col min="8709" max="8709" width="12.28515625" style="187" customWidth="1"/>
    <col min="8710" max="8710" width="12.5703125" style="187" customWidth="1"/>
    <col min="8711" max="8712" width="9.140625" style="187"/>
    <col min="8713" max="8713" width="9.85546875" style="187" customWidth="1"/>
    <col min="8714" max="8960" width="9.140625" style="187"/>
    <col min="8961" max="8961" width="6" style="187" customWidth="1"/>
    <col min="8962" max="8962" width="44.28515625" style="187" customWidth="1"/>
    <col min="8963" max="8964" width="8.85546875" style="187" customWidth="1"/>
    <col min="8965" max="8965" width="12.28515625" style="187" customWidth="1"/>
    <col min="8966" max="8966" width="12.5703125" style="187" customWidth="1"/>
    <col min="8967" max="8968" width="9.140625" style="187"/>
    <col min="8969" max="8969" width="9.85546875" style="187" customWidth="1"/>
    <col min="8970" max="9216" width="9.140625" style="187"/>
    <col min="9217" max="9217" width="6" style="187" customWidth="1"/>
    <col min="9218" max="9218" width="44.28515625" style="187" customWidth="1"/>
    <col min="9219" max="9220" width="8.85546875" style="187" customWidth="1"/>
    <col min="9221" max="9221" width="12.28515625" style="187" customWidth="1"/>
    <col min="9222" max="9222" width="12.5703125" style="187" customWidth="1"/>
    <col min="9223" max="9224" width="9.140625" style="187"/>
    <col min="9225" max="9225" width="9.85546875" style="187" customWidth="1"/>
    <col min="9226" max="9472" width="9.140625" style="187"/>
    <col min="9473" max="9473" width="6" style="187" customWidth="1"/>
    <col min="9474" max="9474" width="44.28515625" style="187" customWidth="1"/>
    <col min="9475" max="9476" width="8.85546875" style="187" customWidth="1"/>
    <col min="9477" max="9477" width="12.28515625" style="187" customWidth="1"/>
    <col min="9478" max="9478" width="12.5703125" style="187" customWidth="1"/>
    <col min="9479" max="9480" width="9.140625" style="187"/>
    <col min="9481" max="9481" width="9.85546875" style="187" customWidth="1"/>
    <col min="9482" max="9728" width="9.140625" style="187"/>
    <col min="9729" max="9729" width="6" style="187" customWidth="1"/>
    <col min="9730" max="9730" width="44.28515625" style="187" customWidth="1"/>
    <col min="9731" max="9732" width="8.85546875" style="187" customWidth="1"/>
    <col min="9733" max="9733" width="12.28515625" style="187" customWidth="1"/>
    <col min="9734" max="9734" width="12.5703125" style="187" customWidth="1"/>
    <col min="9735" max="9736" width="9.140625" style="187"/>
    <col min="9737" max="9737" width="9.85546875" style="187" customWidth="1"/>
    <col min="9738" max="9984" width="9.140625" style="187"/>
    <col min="9985" max="9985" width="6" style="187" customWidth="1"/>
    <col min="9986" max="9986" width="44.28515625" style="187" customWidth="1"/>
    <col min="9987" max="9988" width="8.85546875" style="187" customWidth="1"/>
    <col min="9989" max="9989" width="12.28515625" style="187" customWidth="1"/>
    <col min="9990" max="9990" width="12.5703125" style="187" customWidth="1"/>
    <col min="9991" max="9992" width="9.140625" style="187"/>
    <col min="9993" max="9993" width="9.85546875" style="187" customWidth="1"/>
    <col min="9994" max="10240" width="9.140625" style="187"/>
    <col min="10241" max="10241" width="6" style="187" customWidth="1"/>
    <col min="10242" max="10242" width="44.28515625" style="187" customWidth="1"/>
    <col min="10243" max="10244" width="8.85546875" style="187" customWidth="1"/>
    <col min="10245" max="10245" width="12.28515625" style="187" customWidth="1"/>
    <col min="10246" max="10246" width="12.5703125" style="187" customWidth="1"/>
    <col min="10247" max="10248" width="9.140625" style="187"/>
    <col min="10249" max="10249" width="9.85546875" style="187" customWidth="1"/>
    <col min="10250" max="10496" width="9.140625" style="187"/>
    <col min="10497" max="10497" width="6" style="187" customWidth="1"/>
    <col min="10498" max="10498" width="44.28515625" style="187" customWidth="1"/>
    <col min="10499" max="10500" width="8.85546875" style="187" customWidth="1"/>
    <col min="10501" max="10501" width="12.28515625" style="187" customWidth="1"/>
    <col min="10502" max="10502" width="12.5703125" style="187" customWidth="1"/>
    <col min="10503" max="10504" width="9.140625" style="187"/>
    <col min="10505" max="10505" width="9.85546875" style="187" customWidth="1"/>
    <col min="10506" max="10752" width="9.140625" style="187"/>
    <col min="10753" max="10753" width="6" style="187" customWidth="1"/>
    <col min="10754" max="10754" width="44.28515625" style="187" customWidth="1"/>
    <col min="10755" max="10756" width="8.85546875" style="187" customWidth="1"/>
    <col min="10757" max="10757" width="12.28515625" style="187" customWidth="1"/>
    <col min="10758" max="10758" width="12.5703125" style="187" customWidth="1"/>
    <col min="10759" max="10760" width="9.140625" style="187"/>
    <col min="10761" max="10761" width="9.85546875" style="187" customWidth="1"/>
    <col min="10762" max="11008" width="9.140625" style="187"/>
    <col min="11009" max="11009" width="6" style="187" customWidth="1"/>
    <col min="11010" max="11010" width="44.28515625" style="187" customWidth="1"/>
    <col min="11011" max="11012" width="8.85546875" style="187" customWidth="1"/>
    <col min="11013" max="11013" width="12.28515625" style="187" customWidth="1"/>
    <col min="11014" max="11014" width="12.5703125" style="187" customWidth="1"/>
    <col min="11015" max="11016" width="9.140625" style="187"/>
    <col min="11017" max="11017" width="9.85546875" style="187" customWidth="1"/>
    <col min="11018" max="11264" width="9.140625" style="187"/>
    <col min="11265" max="11265" width="6" style="187" customWidth="1"/>
    <col min="11266" max="11266" width="44.28515625" style="187" customWidth="1"/>
    <col min="11267" max="11268" width="8.85546875" style="187" customWidth="1"/>
    <col min="11269" max="11269" width="12.28515625" style="187" customWidth="1"/>
    <col min="11270" max="11270" width="12.5703125" style="187" customWidth="1"/>
    <col min="11271" max="11272" width="9.140625" style="187"/>
    <col min="11273" max="11273" width="9.85546875" style="187" customWidth="1"/>
    <col min="11274" max="11520" width="9.140625" style="187"/>
    <col min="11521" max="11521" width="6" style="187" customWidth="1"/>
    <col min="11522" max="11522" width="44.28515625" style="187" customWidth="1"/>
    <col min="11523" max="11524" width="8.85546875" style="187" customWidth="1"/>
    <col min="11525" max="11525" width="12.28515625" style="187" customWidth="1"/>
    <col min="11526" max="11526" width="12.5703125" style="187" customWidth="1"/>
    <col min="11527" max="11528" width="9.140625" style="187"/>
    <col min="11529" max="11529" width="9.85546875" style="187" customWidth="1"/>
    <col min="11530" max="11776" width="9.140625" style="187"/>
    <col min="11777" max="11777" width="6" style="187" customWidth="1"/>
    <col min="11778" max="11778" width="44.28515625" style="187" customWidth="1"/>
    <col min="11779" max="11780" width="8.85546875" style="187" customWidth="1"/>
    <col min="11781" max="11781" width="12.28515625" style="187" customWidth="1"/>
    <col min="11782" max="11782" width="12.5703125" style="187" customWidth="1"/>
    <col min="11783" max="11784" width="9.140625" style="187"/>
    <col min="11785" max="11785" width="9.85546875" style="187" customWidth="1"/>
    <col min="11786" max="12032" width="9.140625" style="187"/>
    <col min="12033" max="12033" width="6" style="187" customWidth="1"/>
    <col min="12034" max="12034" width="44.28515625" style="187" customWidth="1"/>
    <col min="12035" max="12036" width="8.85546875" style="187" customWidth="1"/>
    <col min="12037" max="12037" width="12.28515625" style="187" customWidth="1"/>
    <col min="12038" max="12038" width="12.5703125" style="187" customWidth="1"/>
    <col min="12039" max="12040" width="9.140625" style="187"/>
    <col min="12041" max="12041" width="9.85546875" style="187" customWidth="1"/>
    <col min="12042" max="12288" width="9.140625" style="187"/>
    <col min="12289" max="12289" width="6" style="187" customWidth="1"/>
    <col min="12290" max="12290" width="44.28515625" style="187" customWidth="1"/>
    <col min="12291" max="12292" width="8.85546875" style="187" customWidth="1"/>
    <col min="12293" max="12293" width="12.28515625" style="187" customWidth="1"/>
    <col min="12294" max="12294" width="12.5703125" style="187" customWidth="1"/>
    <col min="12295" max="12296" width="9.140625" style="187"/>
    <col min="12297" max="12297" width="9.85546875" style="187" customWidth="1"/>
    <col min="12298" max="12544" width="9.140625" style="187"/>
    <col min="12545" max="12545" width="6" style="187" customWidth="1"/>
    <col min="12546" max="12546" width="44.28515625" style="187" customWidth="1"/>
    <col min="12547" max="12548" width="8.85546875" style="187" customWidth="1"/>
    <col min="12549" max="12549" width="12.28515625" style="187" customWidth="1"/>
    <col min="12550" max="12550" width="12.5703125" style="187" customWidth="1"/>
    <col min="12551" max="12552" width="9.140625" style="187"/>
    <col min="12553" max="12553" width="9.85546875" style="187" customWidth="1"/>
    <col min="12554" max="12800" width="9.140625" style="187"/>
    <col min="12801" max="12801" width="6" style="187" customWidth="1"/>
    <col min="12802" max="12802" width="44.28515625" style="187" customWidth="1"/>
    <col min="12803" max="12804" width="8.85546875" style="187" customWidth="1"/>
    <col min="12805" max="12805" width="12.28515625" style="187" customWidth="1"/>
    <col min="12806" max="12806" width="12.5703125" style="187" customWidth="1"/>
    <col min="12807" max="12808" width="9.140625" style="187"/>
    <col min="12809" max="12809" width="9.85546875" style="187" customWidth="1"/>
    <col min="12810" max="13056" width="9.140625" style="187"/>
    <col min="13057" max="13057" width="6" style="187" customWidth="1"/>
    <col min="13058" max="13058" width="44.28515625" style="187" customWidth="1"/>
    <col min="13059" max="13060" width="8.85546875" style="187" customWidth="1"/>
    <col min="13061" max="13061" width="12.28515625" style="187" customWidth="1"/>
    <col min="13062" max="13062" width="12.5703125" style="187" customWidth="1"/>
    <col min="13063" max="13064" width="9.140625" style="187"/>
    <col min="13065" max="13065" width="9.85546875" style="187" customWidth="1"/>
    <col min="13066" max="13312" width="9.140625" style="187"/>
    <col min="13313" max="13313" width="6" style="187" customWidth="1"/>
    <col min="13314" max="13314" width="44.28515625" style="187" customWidth="1"/>
    <col min="13315" max="13316" width="8.85546875" style="187" customWidth="1"/>
    <col min="13317" max="13317" width="12.28515625" style="187" customWidth="1"/>
    <col min="13318" max="13318" width="12.5703125" style="187" customWidth="1"/>
    <col min="13319" max="13320" width="9.140625" style="187"/>
    <col min="13321" max="13321" width="9.85546875" style="187" customWidth="1"/>
    <col min="13322" max="13568" width="9.140625" style="187"/>
    <col min="13569" max="13569" width="6" style="187" customWidth="1"/>
    <col min="13570" max="13570" width="44.28515625" style="187" customWidth="1"/>
    <col min="13571" max="13572" width="8.85546875" style="187" customWidth="1"/>
    <col min="13573" max="13573" width="12.28515625" style="187" customWidth="1"/>
    <col min="13574" max="13574" width="12.5703125" style="187" customWidth="1"/>
    <col min="13575" max="13576" width="9.140625" style="187"/>
    <col min="13577" max="13577" width="9.85546875" style="187" customWidth="1"/>
    <col min="13578" max="13824" width="9.140625" style="187"/>
    <col min="13825" max="13825" width="6" style="187" customWidth="1"/>
    <col min="13826" max="13826" width="44.28515625" style="187" customWidth="1"/>
    <col min="13827" max="13828" width="8.85546875" style="187" customWidth="1"/>
    <col min="13829" max="13829" width="12.28515625" style="187" customWidth="1"/>
    <col min="13830" max="13830" width="12.5703125" style="187" customWidth="1"/>
    <col min="13831" max="13832" width="9.140625" style="187"/>
    <col min="13833" max="13833" width="9.85546875" style="187" customWidth="1"/>
    <col min="13834" max="14080" width="9.140625" style="187"/>
    <col min="14081" max="14081" width="6" style="187" customWidth="1"/>
    <col min="14082" max="14082" width="44.28515625" style="187" customWidth="1"/>
    <col min="14083" max="14084" width="8.85546875" style="187" customWidth="1"/>
    <col min="14085" max="14085" width="12.28515625" style="187" customWidth="1"/>
    <col min="14086" max="14086" width="12.5703125" style="187" customWidth="1"/>
    <col min="14087" max="14088" width="9.140625" style="187"/>
    <col min="14089" max="14089" width="9.85546875" style="187" customWidth="1"/>
    <col min="14090" max="14336" width="9.140625" style="187"/>
    <col min="14337" max="14337" width="6" style="187" customWidth="1"/>
    <col min="14338" max="14338" width="44.28515625" style="187" customWidth="1"/>
    <col min="14339" max="14340" width="8.85546875" style="187" customWidth="1"/>
    <col min="14341" max="14341" width="12.28515625" style="187" customWidth="1"/>
    <col min="14342" max="14342" width="12.5703125" style="187" customWidth="1"/>
    <col min="14343" max="14344" width="9.140625" style="187"/>
    <col min="14345" max="14345" width="9.85546875" style="187" customWidth="1"/>
    <col min="14346" max="14592" width="9.140625" style="187"/>
    <col min="14593" max="14593" width="6" style="187" customWidth="1"/>
    <col min="14594" max="14594" width="44.28515625" style="187" customWidth="1"/>
    <col min="14595" max="14596" width="8.85546875" style="187" customWidth="1"/>
    <col min="14597" max="14597" width="12.28515625" style="187" customWidth="1"/>
    <col min="14598" max="14598" width="12.5703125" style="187" customWidth="1"/>
    <col min="14599" max="14600" width="9.140625" style="187"/>
    <col min="14601" max="14601" width="9.85546875" style="187" customWidth="1"/>
    <col min="14602" max="14848" width="9.140625" style="187"/>
    <col min="14849" max="14849" width="6" style="187" customWidth="1"/>
    <col min="14850" max="14850" width="44.28515625" style="187" customWidth="1"/>
    <col min="14851" max="14852" width="8.85546875" style="187" customWidth="1"/>
    <col min="14853" max="14853" width="12.28515625" style="187" customWidth="1"/>
    <col min="14854" max="14854" width="12.5703125" style="187" customWidth="1"/>
    <col min="14855" max="14856" width="9.140625" style="187"/>
    <col min="14857" max="14857" width="9.85546875" style="187" customWidth="1"/>
    <col min="14858" max="15104" width="9.140625" style="187"/>
    <col min="15105" max="15105" width="6" style="187" customWidth="1"/>
    <col min="15106" max="15106" width="44.28515625" style="187" customWidth="1"/>
    <col min="15107" max="15108" width="8.85546875" style="187" customWidth="1"/>
    <col min="15109" max="15109" width="12.28515625" style="187" customWidth="1"/>
    <col min="15110" max="15110" width="12.5703125" style="187" customWidth="1"/>
    <col min="15111" max="15112" width="9.140625" style="187"/>
    <col min="15113" max="15113" width="9.85546875" style="187" customWidth="1"/>
    <col min="15114" max="15360" width="9.140625" style="187"/>
    <col min="15361" max="15361" width="6" style="187" customWidth="1"/>
    <col min="15362" max="15362" width="44.28515625" style="187" customWidth="1"/>
    <col min="15363" max="15364" width="8.85546875" style="187" customWidth="1"/>
    <col min="15365" max="15365" width="12.28515625" style="187" customWidth="1"/>
    <col min="15366" max="15366" width="12.5703125" style="187" customWidth="1"/>
    <col min="15367" max="15368" width="9.140625" style="187"/>
    <col min="15369" max="15369" width="9.85546875" style="187" customWidth="1"/>
    <col min="15370" max="15616" width="9.140625" style="187"/>
    <col min="15617" max="15617" width="6" style="187" customWidth="1"/>
    <col min="15618" max="15618" width="44.28515625" style="187" customWidth="1"/>
    <col min="15619" max="15620" width="8.85546875" style="187" customWidth="1"/>
    <col min="15621" max="15621" width="12.28515625" style="187" customWidth="1"/>
    <col min="15622" max="15622" width="12.5703125" style="187" customWidth="1"/>
    <col min="15623" max="15624" width="9.140625" style="187"/>
    <col min="15625" max="15625" width="9.85546875" style="187" customWidth="1"/>
    <col min="15626" max="15872" width="9.140625" style="187"/>
    <col min="15873" max="15873" width="6" style="187" customWidth="1"/>
    <col min="15874" max="15874" width="44.28515625" style="187" customWidth="1"/>
    <col min="15875" max="15876" width="8.85546875" style="187" customWidth="1"/>
    <col min="15877" max="15877" width="12.28515625" style="187" customWidth="1"/>
    <col min="15878" max="15878" width="12.5703125" style="187" customWidth="1"/>
    <col min="15879" max="15880" width="9.140625" style="187"/>
    <col min="15881" max="15881" width="9.85546875" style="187" customWidth="1"/>
    <col min="15882" max="16128" width="9.140625" style="187"/>
    <col min="16129" max="16129" width="6" style="187" customWidth="1"/>
    <col min="16130" max="16130" width="44.28515625" style="187" customWidth="1"/>
    <col min="16131" max="16132" width="8.85546875" style="187" customWidth="1"/>
    <col min="16133" max="16133" width="12.28515625" style="187" customWidth="1"/>
    <col min="16134" max="16134" width="12.5703125" style="187" customWidth="1"/>
    <col min="16135" max="16136" width="9.140625" style="187"/>
    <col min="16137" max="16137" width="9.85546875" style="187" customWidth="1"/>
    <col min="16138" max="16384" width="9.140625" style="187"/>
  </cols>
  <sheetData>
    <row r="1" spans="1:6" s="179" customFormat="1" ht="25.5">
      <c r="A1" s="174">
        <v>1</v>
      </c>
      <c r="B1" s="175" t="s">
        <v>0</v>
      </c>
      <c r="C1" s="176" t="s">
        <v>415</v>
      </c>
      <c r="D1" s="177" t="s">
        <v>34</v>
      </c>
      <c r="E1" s="38" t="s">
        <v>35</v>
      </c>
      <c r="F1" s="178" t="s">
        <v>36</v>
      </c>
    </row>
    <row r="2" spans="1:6" s="179" customFormat="1">
      <c r="A2" s="180"/>
      <c r="B2" s="181"/>
      <c r="C2" s="182"/>
      <c r="D2" s="183"/>
      <c r="E2" s="39"/>
      <c r="F2" s="184"/>
    </row>
    <row r="3" spans="1:6" ht="127.5">
      <c r="A3" s="185" t="s">
        <v>37</v>
      </c>
      <c r="B3" s="186" t="s">
        <v>97</v>
      </c>
    </row>
    <row r="4" spans="1:6">
      <c r="A4" s="185"/>
      <c r="B4" s="189" t="s">
        <v>38</v>
      </c>
      <c r="C4" s="190" t="s">
        <v>39</v>
      </c>
      <c r="D4" s="41">
        <v>0.13</v>
      </c>
      <c r="E4" s="239">
        <v>0</v>
      </c>
      <c r="F4" s="191">
        <f>D4*E4</f>
        <v>0</v>
      </c>
    </row>
    <row r="6" spans="1:6" ht="114.75">
      <c r="A6" s="185" t="s">
        <v>40</v>
      </c>
      <c r="B6" s="186" t="s">
        <v>98</v>
      </c>
    </row>
    <row r="7" spans="1:6">
      <c r="A7" s="192"/>
      <c r="B7" s="189" t="s">
        <v>99</v>
      </c>
      <c r="C7" s="190" t="s">
        <v>100</v>
      </c>
      <c r="D7" s="41">
        <v>1200</v>
      </c>
      <c r="E7" s="239">
        <v>0</v>
      </c>
      <c r="F7" s="191">
        <f>D7*E7</f>
        <v>0</v>
      </c>
    </row>
    <row r="8" spans="1:6">
      <c r="A8" s="192"/>
      <c r="B8" s="193"/>
      <c r="D8" s="188"/>
      <c r="F8" s="40"/>
    </row>
    <row r="9" spans="1:6" ht="114.75">
      <c r="A9" s="185" t="s">
        <v>41</v>
      </c>
      <c r="B9" s="194" t="s">
        <v>101</v>
      </c>
    </row>
    <row r="10" spans="1:6" ht="15" customHeight="1">
      <c r="A10" s="185"/>
      <c r="B10" s="195" t="s">
        <v>42</v>
      </c>
      <c r="C10" s="196" t="s">
        <v>2</v>
      </c>
      <c r="D10" s="42">
        <v>10</v>
      </c>
      <c r="E10" s="239">
        <v>0</v>
      </c>
      <c r="F10" s="191">
        <f>D10*E10</f>
        <v>0</v>
      </c>
    </row>
    <row r="11" spans="1:6" ht="15" customHeight="1">
      <c r="A11" s="185"/>
      <c r="B11" s="197"/>
      <c r="C11" s="192"/>
      <c r="D11" s="43"/>
    </row>
    <row r="12" spans="1:6" ht="114.75">
      <c r="A12" s="185" t="s">
        <v>43</v>
      </c>
      <c r="B12" s="27" t="s">
        <v>149</v>
      </c>
    </row>
    <row r="13" spans="1:6" ht="15" customHeight="1">
      <c r="A13" s="185"/>
      <c r="B13" s="198" t="s">
        <v>42</v>
      </c>
      <c r="C13" s="190" t="s">
        <v>2</v>
      </c>
      <c r="D13" s="42">
        <v>1</v>
      </c>
      <c r="E13" s="239">
        <v>0</v>
      </c>
      <c r="F13" s="191">
        <f>D13*E13</f>
        <v>0</v>
      </c>
    </row>
    <row r="14" spans="1:6">
      <c r="A14" s="192"/>
      <c r="B14" s="199"/>
      <c r="D14" s="188"/>
      <c r="F14" s="40"/>
    </row>
    <row r="15" spans="1:6" ht="127.5">
      <c r="A15" s="185" t="s">
        <v>44</v>
      </c>
      <c r="B15" s="27" t="s">
        <v>102</v>
      </c>
    </row>
    <row r="16" spans="1:6">
      <c r="A16" s="185"/>
      <c r="B16" s="198" t="s">
        <v>103</v>
      </c>
      <c r="C16" s="190" t="s">
        <v>104</v>
      </c>
      <c r="D16" s="42">
        <v>130</v>
      </c>
      <c r="E16" s="239">
        <v>0</v>
      </c>
      <c r="F16" s="191">
        <f>D16*E16</f>
        <v>0</v>
      </c>
    </row>
    <row r="18" spans="1:7" ht="63.75">
      <c r="A18" s="185" t="s">
        <v>45</v>
      </c>
      <c r="B18" s="186" t="s">
        <v>105</v>
      </c>
      <c r="C18" s="192"/>
    </row>
    <row r="19" spans="1:7">
      <c r="A19" s="185"/>
      <c r="B19" s="189" t="s">
        <v>106</v>
      </c>
      <c r="C19" s="190" t="s">
        <v>100</v>
      </c>
      <c r="D19" s="41">
        <v>30</v>
      </c>
      <c r="E19" s="239">
        <v>0</v>
      </c>
      <c r="F19" s="191">
        <f>D19*E19</f>
        <v>0</v>
      </c>
    </row>
    <row r="20" spans="1:7">
      <c r="A20" s="192"/>
      <c r="B20" s="197"/>
      <c r="C20" s="192"/>
    </row>
    <row r="21" spans="1:7" ht="114.75">
      <c r="A21" s="185" t="s">
        <v>46</v>
      </c>
      <c r="B21" s="186" t="s">
        <v>108</v>
      </c>
      <c r="C21" s="192"/>
    </row>
    <row r="22" spans="1:7">
      <c r="A22" s="185"/>
      <c r="B22" s="200" t="s">
        <v>109</v>
      </c>
      <c r="C22" s="201" t="s">
        <v>47</v>
      </c>
      <c r="D22" s="42">
        <v>1</v>
      </c>
      <c r="E22" s="239">
        <v>0</v>
      </c>
      <c r="F22" s="191">
        <f>D22*E22</f>
        <v>0</v>
      </c>
    </row>
    <row r="24" spans="1:7" ht="114.75">
      <c r="A24" s="185" t="s">
        <v>107</v>
      </c>
      <c r="B24" s="186" t="s">
        <v>110</v>
      </c>
      <c r="C24" s="192"/>
    </row>
    <row r="25" spans="1:7">
      <c r="A25" s="185"/>
      <c r="B25" s="189" t="s">
        <v>38</v>
      </c>
      <c r="C25" s="201" t="s">
        <v>39</v>
      </c>
      <c r="D25" s="41">
        <v>0.13</v>
      </c>
      <c r="E25" s="239">
        <v>0</v>
      </c>
      <c r="F25" s="191">
        <f>D25*E25</f>
        <v>0</v>
      </c>
    </row>
    <row r="26" spans="1:7">
      <c r="A26" s="185"/>
      <c r="B26" s="202"/>
      <c r="C26" s="203"/>
      <c r="D26" s="188"/>
    </row>
    <row r="27" spans="1:7" s="179" customFormat="1">
      <c r="A27" s="174">
        <v>1</v>
      </c>
      <c r="B27" s="175" t="s">
        <v>48</v>
      </c>
      <c r="D27" s="183"/>
      <c r="E27" s="204"/>
      <c r="F27" s="191">
        <f>SUM(F4:F25)</f>
        <v>0</v>
      </c>
    </row>
    <row r="28" spans="1:7">
      <c r="A28" s="185"/>
      <c r="B28" s="202"/>
      <c r="C28" s="205"/>
      <c r="D28" s="188"/>
      <c r="G28" s="206"/>
    </row>
    <row r="29" spans="1:7" ht="25.5">
      <c r="A29" s="174">
        <v>2</v>
      </c>
      <c r="B29" s="175" t="s">
        <v>3</v>
      </c>
      <c r="C29" s="176" t="s">
        <v>415</v>
      </c>
      <c r="D29" s="177" t="s">
        <v>34</v>
      </c>
      <c r="E29" s="38" t="s">
        <v>35</v>
      </c>
      <c r="F29" s="178" t="s">
        <v>36</v>
      </c>
    </row>
    <row r="30" spans="1:7">
      <c r="B30" s="181"/>
      <c r="C30" s="182"/>
      <c r="D30" s="183"/>
      <c r="E30" s="39"/>
      <c r="F30" s="184"/>
    </row>
    <row r="31" spans="1:7" ht="204">
      <c r="A31" s="185" t="s">
        <v>49</v>
      </c>
      <c r="B31" s="207" t="s">
        <v>111</v>
      </c>
    </row>
    <row r="32" spans="1:7">
      <c r="A32" s="185"/>
      <c r="B32" s="189" t="s">
        <v>112</v>
      </c>
      <c r="C32" s="190" t="s">
        <v>113</v>
      </c>
      <c r="D32" s="41">
        <v>770</v>
      </c>
      <c r="E32" s="239">
        <v>0</v>
      </c>
      <c r="F32" s="191">
        <f>D32*E32</f>
        <v>0</v>
      </c>
    </row>
    <row r="33" spans="1:6">
      <c r="A33" s="187"/>
      <c r="B33" s="187"/>
      <c r="D33" s="187"/>
      <c r="E33" s="187"/>
      <c r="F33" s="187"/>
    </row>
    <row r="34" spans="1:6" ht="140.25">
      <c r="A34" s="185" t="s">
        <v>50</v>
      </c>
      <c r="B34" s="186" t="s">
        <v>114</v>
      </c>
    </row>
    <row r="35" spans="1:6">
      <c r="A35" s="185"/>
      <c r="B35" s="189" t="s">
        <v>112</v>
      </c>
      <c r="C35" s="190" t="s">
        <v>113</v>
      </c>
      <c r="D35" s="41">
        <v>3</v>
      </c>
      <c r="E35" s="239">
        <v>0</v>
      </c>
      <c r="F35" s="191">
        <f>D35*E35</f>
        <v>0</v>
      </c>
    </row>
    <row r="36" spans="1:6">
      <c r="A36" s="187"/>
      <c r="B36" s="187"/>
      <c r="D36" s="187"/>
      <c r="E36" s="187"/>
      <c r="F36" s="187"/>
    </row>
    <row r="37" spans="1:6" ht="89.25">
      <c r="A37" s="185" t="s">
        <v>51</v>
      </c>
      <c r="B37" s="186" t="s">
        <v>115</v>
      </c>
    </row>
    <row r="38" spans="1:6">
      <c r="A38" s="185"/>
      <c r="B38" s="189" t="s">
        <v>99</v>
      </c>
      <c r="C38" s="190" t="s">
        <v>100</v>
      </c>
      <c r="D38" s="41">
        <v>1200</v>
      </c>
      <c r="E38" s="239">
        <v>0</v>
      </c>
      <c r="F38" s="191">
        <f>D38*E38</f>
        <v>0</v>
      </c>
    </row>
    <row r="39" spans="1:6">
      <c r="A39" s="187"/>
      <c r="B39" s="187"/>
      <c r="D39" s="187"/>
      <c r="E39" s="187"/>
      <c r="F39" s="187"/>
    </row>
    <row r="40" spans="1:6" ht="114.75">
      <c r="A40" s="185" t="s">
        <v>52</v>
      </c>
      <c r="B40" s="186" t="s">
        <v>116</v>
      </c>
      <c r="D40" s="44"/>
      <c r="E40" s="208"/>
      <c r="F40" s="208"/>
    </row>
    <row r="41" spans="1:6">
      <c r="A41" s="185"/>
      <c r="B41" s="189" t="s">
        <v>112</v>
      </c>
      <c r="C41" s="190" t="s">
        <v>113</v>
      </c>
      <c r="D41" s="41">
        <v>12</v>
      </c>
      <c r="E41" s="239">
        <v>0</v>
      </c>
      <c r="F41" s="191">
        <f>D41*E41</f>
        <v>0</v>
      </c>
    </row>
    <row r="42" spans="1:6">
      <c r="A42" s="185"/>
      <c r="B42" s="197"/>
      <c r="C42" s="192"/>
    </row>
    <row r="43" spans="1:6">
      <c r="A43" s="174">
        <v>2</v>
      </c>
      <c r="B43" s="175" t="s">
        <v>53</v>
      </c>
      <c r="C43" s="179"/>
      <c r="D43" s="183"/>
      <c r="E43" s="204"/>
      <c r="F43" s="191">
        <f>SUM(F31:F42)</f>
        <v>0</v>
      </c>
    </row>
    <row r="44" spans="1:6">
      <c r="B44" s="209"/>
    </row>
    <row r="45" spans="1:6" ht="25.5">
      <c r="A45" s="174">
        <v>3</v>
      </c>
      <c r="B45" s="175" t="s">
        <v>54</v>
      </c>
      <c r="C45" s="176" t="s">
        <v>415</v>
      </c>
      <c r="D45" s="177" t="s">
        <v>34</v>
      </c>
      <c r="E45" s="38" t="s">
        <v>35</v>
      </c>
      <c r="F45" s="178" t="s">
        <v>55</v>
      </c>
    </row>
    <row r="46" spans="1:6">
      <c r="B46" s="181"/>
      <c r="C46" s="179"/>
      <c r="D46" s="183"/>
      <c r="E46" s="39"/>
      <c r="F46" s="184"/>
    </row>
    <row r="47" spans="1:6" ht="140.25">
      <c r="A47" s="185" t="s">
        <v>56</v>
      </c>
      <c r="B47" s="186" t="s">
        <v>117</v>
      </c>
    </row>
    <row r="48" spans="1:6">
      <c r="B48" s="189" t="s">
        <v>57</v>
      </c>
      <c r="C48" s="190" t="s">
        <v>58</v>
      </c>
      <c r="D48" s="41">
        <v>235</v>
      </c>
      <c r="E48" s="239">
        <v>0</v>
      </c>
      <c r="F48" s="191">
        <f>D48*E48</f>
        <v>0</v>
      </c>
    </row>
    <row r="49" spans="1:6">
      <c r="B49" s="189"/>
      <c r="C49" s="192"/>
    </row>
    <row r="50" spans="1:6" ht="153">
      <c r="A50" s="185" t="s">
        <v>154</v>
      </c>
      <c r="B50" s="186" t="s">
        <v>155</v>
      </c>
    </row>
    <row r="51" spans="1:6">
      <c r="A51" s="185"/>
      <c r="B51" s="189" t="s">
        <v>57</v>
      </c>
      <c r="C51" s="190" t="s">
        <v>58</v>
      </c>
      <c r="D51" s="41">
        <v>185</v>
      </c>
      <c r="E51" s="239">
        <v>0</v>
      </c>
      <c r="F51" s="191">
        <f>D51*E51</f>
        <v>0</v>
      </c>
    </row>
    <row r="52" spans="1:6" s="214" customFormat="1">
      <c r="A52" s="210"/>
      <c r="B52" s="211"/>
      <c r="C52" s="212"/>
      <c r="D52" s="53"/>
      <c r="E52" s="52"/>
      <c r="F52" s="213"/>
    </row>
    <row r="53" spans="1:6" ht="127.5">
      <c r="A53" s="185" t="s">
        <v>158</v>
      </c>
      <c r="B53" s="215" t="s">
        <v>156</v>
      </c>
    </row>
    <row r="54" spans="1:6">
      <c r="A54" s="185"/>
      <c r="B54" s="198" t="s">
        <v>157</v>
      </c>
      <c r="C54" s="190" t="s">
        <v>2</v>
      </c>
      <c r="D54" s="42">
        <v>4</v>
      </c>
      <c r="E54" s="239">
        <v>0</v>
      </c>
      <c r="F54" s="191">
        <f>D54*E54</f>
        <v>0</v>
      </c>
    </row>
    <row r="55" spans="1:6">
      <c r="A55" s="187"/>
      <c r="B55" s="187"/>
      <c r="D55" s="187"/>
      <c r="E55" s="187"/>
      <c r="F55" s="187"/>
    </row>
    <row r="56" spans="1:6" s="179" customFormat="1">
      <c r="A56" s="174">
        <v>3</v>
      </c>
      <c r="B56" s="175" t="s">
        <v>59</v>
      </c>
      <c r="D56" s="183"/>
      <c r="E56" s="204"/>
      <c r="F56" s="191">
        <f>SUM(F48:F55)</f>
        <v>0</v>
      </c>
    </row>
    <row r="57" spans="1:6" s="179" customFormat="1">
      <c r="A57" s="180"/>
      <c r="B57" s="181"/>
      <c r="D57" s="183"/>
      <c r="E57" s="204"/>
      <c r="F57" s="188"/>
    </row>
    <row r="58" spans="1:6" ht="25.5">
      <c r="A58" s="174">
        <v>4</v>
      </c>
      <c r="B58" s="175" t="s">
        <v>60</v>
      </c>
      <c r="C58" s="176" t="s">
        <v>415</v>
      </c>
      <c r="D58" s="177" t="s">
        <v>34</v>
      </c>
      <c r="E58" s="38" t="s">
        <v>35</v>
      </c>
      <c r="F58" s="178" t="s">
        <v>55</v>
      </c>
    </row>
    <row r="59" spans="1:6" ht="10.5" customHeight="1">
      <c r="B59" s="181"/>
      <c r="C59" s="179"/>
      <c r="D59" s="183"/>
      <c r="E59" s="204"/>
    </row>
    <row r="60" spans="1:6" s="179" customFormat="1" ht="140.25">
      <c r="A60" s="180" t="s">
        <v>61</v>
      </c>
      <c r="B60" s="186" t="s">
        <v>416</v>
      </c>
      <c r="C60" s="187"/>
      <c r="D60" s="40"/>
      <c r="E60" s="40"/>
      <c r="F60" s="188"/>
    </row>
    <row r="61" spans="1:6">
      <c r="B61" s="189" t="s">
        <v>112</v>
      </c>
      <c r="C61" s="190" t="s">
        <v>113</v>
      </c>
      <c r="D61" s="41">
        <v>400</v>
      </c>
      <c r="E61" s="239">
        <v>0</v>
      </c>
      <c r="F61" s="191">
        <f>D61*E61</f>
        <v>0</v>
      </c>
    </row>
    <row r="62" spans="1:6">
      <c r="A62" s="214"/>
      <c r="B62" s="214"/>
      <c r="C62" s="214"/>
      <c r="D62" s="214"/>
      <c r="E62" s="214"/>
      <c r="F62" s="214"/>
    </row>
    <row r="63" spans="1:6" ht="140.25">
      <c r="A63" s="180" t="s">
        <v>62</v>
      </c>
      <c r="B63" s="216" t="s">
        <v>151</v>
      </c>
    </row>
    <row r="64" spans="1:6">
      <c r="B64" s="189" t="s">
        <v>118</v>
      </c>
      <c r="C64" s="190" t="s">
        <v>100</v>
      </c>
      <c r="D64" s="41">
        <v>850</v>
      </c>
      <c r="E64" s="239">
        <v>0</v>
      </c>
      <c r="F64" s="191">
        <f>D64*E64</f>
        <v>0</v>
      </c>
    </row>
    <row r="66" spans="1:6">
      <c r="A66" s="174">
        <v>4</v>
      </c>
      <c r="B66" s="175" t="s">
        <v>63</v>
      </c>
      <c r="C66" s="179"/>
      <c r="D66" s="183"/>
      <c r="E66" s="204"/>
      <c r="F66" s="191">
        <f>SUM(F61:F65)</f>
        <v>0</v>
      </c>
    </row>
    <row r="68" spans="1:6" ht="25.5">
      <c r="A68" s="174">
        <v>5</v>
      </c>
      <c r="B68" s="175" t="s">
        <v>64</v>
      </c>
      <c r="C68" s="176" t="s">
        <v>415</v>
      </c>
      <c r="D68" s="177" t="s">
        <v>34</v>
      </c>
      <c r="E68" s="38" t="s">
        <v>35</v>
      </c>
      <c r="F68" s="178" t="s">
        <v>55</v>
      </c>
    </row>
    <row r="70" spans="1:6" ht="165.75">
      <c r="A70" s="185" t="s">
        <v>65</v>
      </c>
      <c r="B70" s="186" t="s">
        <v>150</v>
      </c>
    </row>
    <row r="71" spans="1:6">
      <c r="B71" s="189" t="s">
        <v>118</v>
      </c>
      <c r="C71" s="190" t="s">
        <v>100</v>
      </c>
      <c r="D71" s="41">
        <v>850</v>
      </c>
      <c r="E71" s="239">
        <v>0</v>
      </c>
      <c r="F71" s="191">
        <f>D71*E71</f>
        <v>0</v>
      </c>
    </row>
    <row r="72" spans="1:6">
      <c r="B72" s="197"/>
      <c r="C72" s="192"/>
    </row>
    <row r="73" spans="1:6" s="179" customFormat="1" ht="165.75">
      <c r="A73" s="185" t="s">
        <v>152</v>
      </c>
      <c r="B73" s="217" t="s">
        <v>153</v>
      </c>
      <c r="C73" s="187"/>
      <c r="D73" s="40"/>
      <c r="E73" s="40"/>
      <c r="F73" s="188"/>
    </row>
    <row r="74" spans="1:6" s="179" customFormat="1">
      <c r="A74" s="180"/>
      <c r="B74" s="189" t="s">
        <v>118</v>
      </c>
      <c r="C74" s="190" t="s">
        <v>100</v>
      </c>
      <c r="D74" s="41">
        <v>380</v>
      </c>
      <c r="E74" s="239">
        <v>0</v>
      </c>
      <c r="F74" s="191">
        <f>D74*E74</f>
        <v>0</v>
      </c>
    </row>
    <row r="75" spans="1:6">
      <c r="B75" s="197"/>
      <c r="C75" s="192"/>
    </row>
    <row r="76" spans="1:6">
      <c r="A76" s="174">
        <v>5</v>
      </c>
      <c r="B76" s="175" t="s">
        <v>66</v>
      </c>
      <c r="C76" s="179"/>
      <c r="D76" s="183"/>
      <c r="E76" s="204"/>
      <c r="F76" s="191">
        <f>SUM(F70:F74)</f>
        <v>0</v>
      </c>
    </row>
    <row r="78" spans="1:6" ht="25.5">
      <c r="A78" s="174">
        <v>6</v>
      </c>
      <c r="B78" s="174" t="s">
        <v>67</v>
      </c>
      <c r="C78" s="176" t="s">
        <v>415</v>
      </c>
      <c r="D78" s="218" t="s">
        <v>34</v>
      </c>
      <c r="E78" s="45" t="s">
        <v>35</v>
      </c>
      <c r="F78" s="219" t="s">
        <v>55</v>
      </c>
    </row>
    <row r="79" spans="1:6">
      <c r="B79" s="220"/>
      <c r="D79" s="46"/>
      <c r="E79" s="46"/>
      <c r="F79" s="221"/>
    </row>
    <row r="80" spans="1:6" ht="114.75">
      <c r="A80" s="180" t="s">
        <v>68</v>
      </c>
      <c r="B80" s="222" t="s">
        <v>119</v>
      </c>
      <c r="D80" s="46"/>
      <c r="E80" s="46"/>
      <c r="F80" s="221"/>
    </row>
    <row r="81" spans="1:6">
      <c r="B81" s="223" t="s">
        <v>42</v>
      </c>
      <c r="C81" s="190" t="s">
        <v>2</v>
      </c>
      <c r="D81" s="47">
        <v>2</v>
      </c>
      <c r="E81" s="240">
        <v>0</v>
      </c>
      <c r="F81" s="191">
        <f>D81*E81</f>
        <v>0</v>
      </c>
    </row>
    <row r="82" spans="1:6">
      <c r="B82" s="220"/>
      <c r="D82" s="46"/>
      <c r="E82" s="46"/>
      <c r="F82" s="221"/>
    </row>
    <row r="83" spans="1:6" ht="140.25">
      <c r="A83" s="180" t="s">
        <v>69</v>
      </c>
      <c r="B83" s="222" t="s">
        <v>120</v>
      </c>
      <c r="D83" s="46"/>
      <c r="E83" s="46"/>
      <c r="F83" s="221"/>
    </row>
    <row r="84" spans="1:6">
      <c r="B84" s="223" t="s">
        <v>70</v>
      </c>
      <c r="C84" s="190" t="s">
        <v>2</v>
      </c>
      <c r="D84" s="47">
        <v>2</v>
      </c>
      <c r="E84" s="240">
        <v>0</v>
      </c>
      <c r="F84" s="191">
        <f>D84*E84</f>
        <v>0</v>
      </c>
    </row>
    <row r="85" spans="1:6">
      <c r="B85" s="224"/>
      <c r="C85" s="192"/>
      <c r="D85" s="46"/>
      <c r="E85" s="46"/>
    </row>
    <row r="86" spans="1:6" ht="178.5">
      <c r="A86" s="180" t="s">
        <v>71</v>
      </c>
      <c r="B86" s="194" t="s">
        <v>121</v>
      </c>
      <c r="D86" s="46"/>
      <c r="E86" s="46"/>
      <c r="F86" s="221"/>
    </row>
    <row r="87" spans="1:6">
      <c r="B87" s="225" t="s">
        <v>42</v>
      </c>
      <c r="C87" s="196" t="s">
        <v>2</v>
      </c>
      <c r="D87" s="47">
        <v>2</v>
      </c>
      <c r="E87" s="240">
        <v>0</v>
      </c>
      <c r="F87" s="191">
        <f>D87*E87</f>
        <v>0</v>
      </c>
    </row>
    <row r="88" spans="1:6">
      <c r="B88" s="224"/>
      <c r="C88" s="192"/>
      <c r="D88" s="49"/>
      <c r="E88" s="46"/>
    </row>
    <row r="89" spans="1:6" ht="178.5">
      <c r="A89" s="180" t="s">
        <v>71</v>
      </c>
      <c r="B89" s="215" t="s">
        <v>122</v>
      </c>
      <c r="D89" s="46"/>
      <c r="E89" s="46"/>
      <c r="F89" s="221"/>
    </row>
    <row r="90" spans="1:6">
      <c r="B90" s="226" t="s">
        <v>42</v>
      </c>
      <c r="C90" s="190" t="s">
        <v>2</v>
      </c>
      <c r="D90" s="47">
        <v>2</v>
      </c>
      <c r="E90" s="240">
        <v>0</v>
      </c>
      <c r="F90" s="191">
        <f>D90*E90</f>
        <v>0</v>
      </c>
    </row>
    <row r="91" spans="1:6">
      <c r="B91" s="220"/>
      <c r="D91" s="46"/>
      <c r="E91" s="46"/>
      <c r="F91" s="221"/>
    </row>
    <row r="92" spans="1:6" ht="165.75">
      <c r="A92" s="180" t="s">
        <v>72</v>
      </c>
      <c r="B92" s="222" t="s">
        <v>123</v>
      </c>
      <c r="D92" s="46"/>
      <c r="E92" s="46"/>
      <c r="F92" s="221"/>
    </row>
    <row r="93" spans="1:6" ht="25.5">
      <c r="B93" s="222" t="s">
        <v>124</v>
      </c>
      <c r="D93" s="46"/>
      <c r="E93" s="46"/>
      <c r="F93" s="221"/>
    </row>
    <row r="94" spans="1:6">
      <c r="B94" s="223" t="s">
        <v>73</v>
      </c>
      <c r="C94" s="196" t="s">
        <v>58</v>
      </c>
      <c r="D94" s="48">
        <v>130</v>
      </c>
      <c r="E94" s="240">
        <v>0</v>
      </c>
      <c r="F94" s="191">
        <f>D94*E94</f>
        <v>0</v>
      </c>
    </row>
    <row r="95" spans="1:6">
      <c r="B95" s="220"/>
      <c r="D95" s="46"/>
      <c r="E95" s="46"/>
      <c r="F95" s="221"/>
    </row>
    <row r="96" spans="1:6" ht="127.5">
      <c r="A96" s="185" t="s">
        <v>74</v>
      </c>
      <c r="B96" s="222" t="s">
        <v>125</v>
      </c>
      <c r="D96" s="46"/>
      <c r="E96" s="46"/>
      <c r="F96" s="221"/>
    </row>
    <row r="97" spans="1:6" ht="25.5">
      <c r="B97" s="222" t="s">
        <v>126</v>
      </c>
      <c r="D97" s="46"/>
      <c r="E97" s="46"/>
      <c r="F97" s="221"/>
    </row>
    <row r="98" spans="1:6">
      <c r="B98" s="223" t="s">
        <v>75</v>
      </c>
      <c r="C98" s="196" t="s">
        <v>58</v>
      </c>
      <c r="D98" s="48">
        <v>6</v>
      </c>
      <c r="E98" s="240">
        <v>0</v>
      </c>
      <c r="F98" s="191">
        <f>D98*E98</f>
        <v>0</v>
      </c>
    </row>
    <row r="99" spans="1:6">
      <c r="B99" s="220"/>
      <c r="D99" s="46"/>
      <c r="E99" s="46"/>
      <c r="F99" s="221"/>
    </row>
    <row r="100" spans="1:6" ht="102">
      <c r="A100" s="180" t="s">
        <v>76</v>
      </c>
      <c r="B100" s="227" t="s">
        <v>127</v>
      </c>
      <c r="D100" s="46"/>
      <c r="E100" s="46"/>
      <c r="F100" s="221"/>
    </row>
    <row r="101" spans="1:6">
      <c r="B101" s="225" t="s">
        <v>77</v>
      </c>
      <c r="C101" s="196" t="s">
        <v>100</v>
      </c>
      <c r="D101" s="48">
        <v>60</v>
      </c>
      <c r="E101" s="240">
        <v>0</v>
      </c>
      <c r="F101" s="191">
        <f>D101*E101</f>
        <v>0</v>
      </c>
    </row>
    <row r="102" spans="1:6">
      <c r="B102" s="224"/>
      <c r="C102" s="192"/>
      <c r="D102" s="46"/>
      <c r="E102" s="46"/>
    </row>
    <row r="103" spans="1:6" ht="153">
      <c r="A103" s="180" t="s">
        <v>128</v>
      </c>
      <c r="B103" s="50" t="s">
        <v>129</v>
      </c>
      <c r="D103" s="46"/>
      <c r="E103" s="46"/>
      <c r="F103" s="221"/>
    </row>
    <row r="104" spans="1:6">
      <c r="B104" s="226" t="s">
        <v>77</v>
      </c>
      <c r="C104" s="190" t="s">
        <v>130</v>
      </c>
      <c r="D104" s="48">
        <v>2</v>
      </c>
      <c r="E104" s="240">
        <v>0</v>
      </c>
      <c r="F104" s="191">
        <f>D104*E104</f>
        <v>0</v>
      </c>
    </row>
    <row r="105" spans="1:6">
      <c r="B105" s="220"/>
      <c r="D105" s="46"/>
      <c r="E105" s="46"/>
      <c r="F105" s="221"/>
    </row>
    <row r="106" spans="1:6">
      <c r="A106" s="174">
        <v>6</v>
      </c>
      <c r="B106" s="174" t="s">
        <v>78</v>
      </c>
      <c r="C106" s="179"/>
      <c r="D106" s="228"/>
      <c r="E106" s="229"/>
      <c r="F106" s="191">
        <f>SUM(F81:F105)</f>
        <v>0</v>
      </c>
    </row>
    <row r="108" spans="1:6" ht="25.5">
      <c r="B108" s="222" t="s">
        <v>79</v>
      </c>
      <c r="C108" s="176"/>
      <c r="D108" s="176"/>
      <c r="E108" s="45"/>
      <c r="F108" s="219" t="s">
        <v>55</v>
      </c>
    </row>
    <row r="109" spans="1:6">
      <c r="B109" s="230"/>
      <c r="C109" s="182"/>
      <c r="D109" s="228"/>
      <c r="E109" s="11"/>
      <c r="F109" s="231"/>
    </row>
    <row r="110" spans="1:6">
      <c r="A110" s="232">
        <v>1</v>
      </c>
      <c r="B110" s="232" t="s">
        <v>80</v>
      </c>
      <c r="C110" s="233"/>
      <c r="D110" s="51"/>
      <c r="E110" s="51"/>
      <c r="F110" s="234">
        <f>F27</f>
        <v>0</v>
      </c>
    </row>
    <row r="111" spans="1:6">
      <c r="A111" s="232">
        <v>2</v>
      </c>
      <c r="B111" s="232" t="s">
        <v>81</v>
      </c>
      <c r="C111" s="233"/>
      <c r="D111" s="51"/>
      <c r="E111" s="51"/>
      <c r="F111" s="234">
        <f>F43</f>
        <v>0</v>
      </c>
    </row>
    <row r="112" spans="1:6">
      <c r="A112" s="232">
        <v>3</v>
      </c>
      <c r="B112" s="232" t="s">
        <v>82</v>
      </c>
      <c r="C112" s="233"/>
      <c r="D112" s="51"/>
      <c r="E112" s="51"/>
      <c r="F112" s="234">
        <f>F56</f>
        <v>0</v>
      </c>
    </row>
    <row r="113" spans="1:6">
      <c r="A113" s="232">
        <v>4</v>
      </c>
      <c r="B113" s="235" t="s">
        <v>83</v>
      </c>
      <c r="C113" s="233"/>
      <c r="D113" s="51"/>
      <c r="E113" s="51"/>
      <c r="F113" s="234">
        <f>F66</f>
        <v>0</v>
      </c>
    </row>
    <row r="114" spans="1:6">
      <c r="A114" s="232">
        <v>5</v>
      </c>
      <c r="B114" s="235" t="s">
        <v>84</v>
      </c>
      <c r="C114" s="233"/>
      <c r="D114" s="51"/>
      <c r="E114" s="51"/>
      <c r="F114" s="234">
        <f>F76</f>
        <v>0</v>
      </c>
    </row>
    <row r="115" spans="1:6">
      <c r="A115" s="232">
        <v>6</v>
      </c>
      <c r="B115" s="235" t="s">
        <v>85</v>
      </c>
      <c r="C115" s="233"/>
      <c r="D115" s="51"/>
      <c r="E115" s="51"/>
      <c r="F115" s="234">
        <f>F106</f>
        <v>0</v>
      </c>
    </row>
    <row r="116" spans="1:6">
      <c r="A116" s="232"/>
      <c r="B116" s="236"/>
      <c r="C116" s="233"/>
      <c r="D116" s="51"/>
      <c r="E116" s="51"/>
      <c r="F116" s="237"/>
    </row>
    <row r="117" spans="1:6">
      <c r="A117" s="232"/>
      <c r="B117" s="222" t="s">
        <v>86</v>
      </c>
      <c r="C117" s="233"/>
      <c r="D117" s="51"/>
      <c r="E117" s="51"/>
      <c r="F117" s="234">
        <f>SUM(F110:F115)</f>
        <v>0</v>
      </c>
    </row>
  </sheetData>
  <sheetProtection password="CCED" sheet="1" objects="1" scenarios="1" selectLockedCells="1"/>
  <pageMargins left="0.98402777777777772" right="0.19652777777777777" top="0.59027777777777779" bottom="0.59027777777777779" header="0.51180555555555551" footer="0.51180555555555551"/>
  <pageSetup paperSize="9" scale="67" firstPageNumber="0" orientation="portrait" horizontalDpi="300" verticalDpi="300" r:id="rId1"/>
  <headerFooter alignWithMargins="0"/>
  <rowBreaks count="8" manualBreakCount="8">
    <brk id="13" max="16383" man="1"/>
    <brk id="28" max="5" man="1"/>
    <brk id="44" max="5" man="1"/>
    <brk id="56" max="16383" man="1"/>
    <brk id="66" max="16383" man="1"/>
    <brk id="76" max="5" man="1"/>
    <brk id="91" max="5" man="1"/>
    <brk id="10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88"/>
  <sheetViews>
    <sheetView showZeros="0" view="pageBreakPreview" topLeftCell="A160" zoomScaleNormal="70" zoomScaleSheetLayoutView="100" workbookViewId="0">
      <selection activeCell="E8" sqref="E8"/>
    </sheetView>
  </sheetViews>
  <sheetFormatPr defaultRowHeight="15"/>
  <cols>
    <col min="1" max="1" width="5.7109375" style="165" customWidth="1"/>
    <col min="2" max="2" width="40.7109375" style="167" customWidth="1"/>
    <col min="3" max="3" width="6.85546875" style="168" customWidth="1"/>
    <col min="4" max="4" width="8.7109375" style="169" customWidth="1"/>
    <col min="5" max="6" width="11.7109375" style="169" customWidth="1"/>
    <col min="7" max="16384" width="9.140625" style="66"/>
  </cols>
  <sheetData>
    <row r="2" spans="1:6">
      <c r="A2" s="157" t="s">
        <v>259</v>
      </c>
      <c r="B2" s="158" t="s">
        <v>260</v>
      </c>
      <c r="C2" s="159"/>
      <c r="D2" s="159"/>
      <c r="E2" s="159"/>
      <c r="F2" s="160"/>
    </row>
    <row r="4" spans="1:6">
      <c r="A4" s="157" t="s">
        <v>261</v>
      </c>
      <c r="B4" s="158" t="s">
        <v>262</v>
      </c>
      <c r="C4" s="159"/>
      <c r="D4" s="159"/>
      <c r="E4" s="159"/>
      <c r="F4" s="160"/>
    </row>
    <row r="5" spans="1:6" ht="25.5">
      <c r="C5" s="26" t="s">
        <v>417</v>
      </c>
      <c r="D5" s="173" t="s">
        <v>34</v>
      </c>
      <c r="E5" s="171" t="s">
        <v>35</v>
      </c>
      <c r="F5" s="172" t="s">
        <v>55</v>
      </c>
    </row>
    <row r="6" spans="1:6">
      <c r="A6" s="157" t="s">
        <v>263</v>
      </c>
      <c r="B6" s="158" t="s">
        <v>0</v>
      </c>
      <c r="C6" s="159"/>
      <c r="D6" s="159"/>
      <c r="E6" s="159"/>
      <c r="F6" s="160"/>
    </row>
    <row r="8" spans="1:6" ht="270">
      <c r="A8" s="161" t="s">
        <v>259</v>
      </c>
      <c r="B8" s="162" t="s">
        <v>264</v>
      </c>
      <c r="C8" s="163" t="s">
        <v>265</v>
      </c>
      <c r="D8" s="164">
        <v>1</v>
      </c>
      <c r="E8" s="241">
        <v>0</v>
      </c>
      <c r="F8" s="164">
        <f>D8*E8</f>
        <v>0</v>
      </c>
    </row>
    <row r="9" spans="1:6">
      <c r="A9" s="161"/>
      <c r="B9" s="162"/>
      <c r="C9" s="163"/>
      <c r="D9" s="164"/>
      <c r="E9" s="164"/>
      <c r="F9" s="164"/>
    </row>
    <row r="10" spans="1:6" ht="90">
      <c r="A10" s="161" t="s">
        <v>266</v>
      </c>
      <c r="B10" s="162" t="s">
        <v>267</v>
      </c>
      <c r="C10" s="163" t="s">
        <v>265</v>
      </c>
      <c r="D10" s="164">
        <v>1</v>
      </c>
      <c r="E10" s="241">
        <v>0</v>
      </c>
      <c r="F10" s="164">
        <f>D10*E10</f>
        <v>0</v>
      </c>
    </row>
    <row r="12" spans="1:6">
      <c r="A12" s="157" t="s">
        <v>263</v>
      </c>
      <c r="B12" s="158" t="s">
        <v>268</v>
      </c>
      <c r="C12" s="159"/>
      <c r="D12" s="159"/>
      <c r="E12" s="159"/>
      <c r="F12" s="160">
        <f>SUM(F8:F10)</f>
        <v>0</v>
      </c>
    </row>
    <row r="14" spans="1:6">
      <c r="A14" s="157" t="s">
        <v>269</v>
      </c>
      <c r="B14" s="158" t="s">
        <v>270</v>
      </c>
      <c r="C14" s="159"/>
      <c r="D14" s="159"/>
      <c r="E14" s="159"/>
      <c r="F14" s="160"/>
    </row>
    <row r="16" spans="1:6" ht="330">
      <c r="A16" s="161" t="s">
        <v>259</v>
      </c>
      <c r="B16" s="162" t="s">
        <v>271</v>
      </c>
      <c r="C16" s="163" t="s">
        <v>1</v>
      </c>
      <c r="D16" s="164">
        <v>91.2</v>
      </c>
      <c r="E16" s="241">
        <v>0</v>
      </c>
      <c r="F16" s="164">
        <f>D16*E16</f>
        <v>0</v>
      </c>
    </row>
    <row r="17" spans="1:6">
      <c r="A17" s="161"/>
      <c r="B17" s="162"/>
      <c r="C17" s="163"/>
      <c r="D17" s="164"/>
      <c r="E17" s="164"/>
      <c r="F17" s="164"/>
    </row>
    <row r="18" spans="1:6" ht="120">
      <c r="A18" s="161" t="s">
        <v>266</v>
      </c>
      <c r="B18" s="162" t="s">
        <v>272</v>
      </c>
      <c r="C18" s="163" t="s">
        <v>1</v>
      </c>
      <c r="D18" s="164">
        <v>10</v>
      </c>
      <c r="E18" s="241">
        <v>0</v>
      </c>
      <c r="F18" s="164">
        <f t="shared" ref="F18:F30" si="0">D18*E18</f>
        <v>0</v>
      </c>
    </row>
    <row r="19" spans="1:6">
      <c r="A19" s="161"/>
      <c r="B19" s="162"/>
      <c r="C19" s="163"/>
      <c r="D19" s="164"/>
      <c r="E19" s="164"/>
      <c r="F19" s="164"/>
    </row>
    <row r="20" spans="1:6" ht="150">
      <c r="A20" s="161" t="s">
        <v>273</v>
      </c>
      <c r="B20" s="162" t="s">
        <v>274</v>
      </c>
      <c r="C20" s="163" t="s">
        <v>275</v>
      </c>
      <c r="D20" s="164">
        <v>75.599999999999994</v>
      </c>
      <c r="E20" s="241">
        <v>0</v>
      </c>
      <c r="F20" s="164">
        <f t="shared" si="0"/>
        <v>0</v>
      </c>
    </row>
    <row r="21" spans="1:6">
      <c r="A21" s="161"/>
      <c r="B21" s="162"/>
      <c r="C21" s="163"/>
      <c r="D21" s="164"/>
      <c r="E21" s="164"/>
      <c r="F21" s="164"/>
    </row>
    <row r="22" spans="1:6" ht="135">
      <c r="A22" s="161" t="s">
        <v>276</v>
      </c>
      <c r="B22" s="162" t="s">
        <v>277</v>
      </c>
      <c r="C22" s="163" t="s">
        <v>1</v>
      </c>
      <c r="D22" s="164">
        <v>8</v>
      </c>
      <c r="E22" s="241">
        <v>0</v>
      </c>
      <c r="F22" s="164">
        <f t="shared" si="0"/>
        <v>0</v>
      </c>
    </row>
    <row r="23" spans="1:6">
      <c r="A23" s="161"/>
      <c r="B23" s="162"/>
      <c r="C23" s="163"/>
      <c r="D23" s="164"/>
      <c r="E23" s="164"/>
      <c r="F23" s="164"/>
    </row>
    <row r="24" spans="1:6" ht="285">
      <c r="A24" s="161" t="s">
        <v>278</v>
      </c>
      <c r="B24" s="162" t="s">
        <v>279</v>
      </c>
      <c r="C24" s="163" t="s">
        <v>1</v>
      </c>
      <c r="D24" s="164">
        <v>28.8</v>
      </c>
      <c r="E24" s="241">
        <v>0</v>
      </c>
      <c r="F24" s="164">
        <f t="shared" si="0"/>
        <v>0</v>
      </c>
    </row>
    <row r="25" spans="1:6">
      <c r="A25" s="161"/>
      <c r="B25" s="162"/>
      <c r="C25" s="163"/>
      <c r="D25" s="164"/>
      <c r="E25" s="164"/>
      <c r="F25" s="164"/>
    </row>
    <row r="26" spans="1:6" ht="105">
      <c r="A26" s="161" t="s">
        <v>280</v>
      </c>
      <c r="B26" s="162" t="s">
        <v>281</v>
      </c>
      <c r="C26" s="163" t="s">
        <v>1</v>
      </c>
      <c r="D26" s="164">
        <v>52.8</v>
      </c>
      <c r="E26" s="241">
        <v>0</v>
      </c>
      <c r="F26" s="164">
        <f t="shared" si="0"/>
        <v>0</v>
      </c>
    </row>
    <row r="27" spans="1:6">
      <c r="A27" s="161"/>
      <c r="B27" s="162"/>
      <c r="C27" s="163"/>
      <c r="D27" s="164"/>
      <c r="E27" s="164"/>
      <c r="F27" s="164"/>
    </row>
    <row r="28" spans="1:6" ht="105">
      <c r="A28" s="161" t="s">
        <v>282</v>
      </c>
      <c r="B28" s="162" t="s">
        <v>283</v>
      </c>
      <c r="C28" s="163" t="s">
        <v>1</v>
      </c>
      <c r="D28" s="164">
        <v>25</v>
      </c>
      <c r="E28" s="241">
        <v>0</v>
      </c>
      <c r="F28" s="164">
        <f t="shared" si="0"/>
        <v>0</v>
      </c>
    </row>
    <row r="29" spans="1:6">
      <c r="A29" s="161"/>
      <c r="B29" s="162"/>
      <c r="C29" s="163"/>
      <c r="D29" s="164"/>
      <c r="E29" s="164"/>
      <c r="F29" s="164"/>
    </row>
    <row r="30" spans="1:6" ht="120">
      <c r="A30" s="161" t="s">
        <v>284</v>
      </c>
      <c r="B30" s="162" t="s">
        <v>285</v>
      </c>
      <c r="C30" s="163" t="s">
        <v>1</v>
      </c>
      <c r="D30" s="164">
        <v>25</v>
      </c>
      <c r="E30" s="241">
        <v>0</v>
      </c>
      <c r="F30" s="164">
        <f t="shared" si="0"/>
        <v>0</v>
      </c>
    </row>
    <row r="32" spans="1:6">
      <c r="A32" s="157" t="s">
        <v>269</v>
      </c>
      <c r="B32" s="158" t="s">
        <v>286</v>
      </c>
      <c r="C32" s="159"/>
      <c r="D32" s="159"/>
      <c r="E32" s="159"/>
      <c r="F32" s="160">
        <f>SUM(F16:F30)</f>
        <v>0</v>
      </c>
    </row>
    <row r="34" spans="1:6">
      <c r="A34" s="157" t="s">
        <v>287</v>
      </c>
      <c r="B34" s="158" t="s">
        <v>288</v>
      </c>
      <c r="C34" s="159"/>
      <c r="D34" s="159"/>
      <c r="E34" s="159"/>
      <c r="F34" s="160"/>
    </row>
    <row r="36" spans="1:6" ht="90">
      <c r="A36" s="161" t="s">
        <v>259</v>
      </c>
      <c r="B36" s="162" t="s">
        <v>289</v>
      </c>
      <c r="C36" s="163" t="s">
        <v>1</v>
      </c>
      <c r="D36" s="164">
        <v>0.4</v>
      </c>
      <c r="E36" s="241">
        <v>0</v>
      </c>
      <c r="F36" s="164">
        <f t="shared" ref="F36:F52" si="1">D36*E36</f>
        <v>0</v>
      </c>
    </row>
    <row r="37" spans="1:6">
      <c r="A37" s="161"/>
      <c r="B37" s="162"/>
      <c r="C37" s="163"/>
      <c r="D37" s="164"/>
      <c r="E37" s="164"/>
      <c r="F37" s="164"/>
    </row>
    <row r="38" spans="1:6" ht="90">
      <c r="A38" s="161" t="s">
        <v>266</v>
      </c>
      <c r="B38" s="162" t="s">
        <v>290</v>
      </c>
      <c r="C38" s="163" t="s">
        <v>1</v>
      </c>
      <c r="D38" s="164">
        <v>0.8</v>
      </c>
      <c r="E38" s="241">
        <v>0</v>
      </c>
      <c r="F38" s="164">
        <f t="shared" si="1"/>
        <v>0</v>
      </c>
    </row>
    <row r="39" spans="1:6">
      <c r="A39" s="161"/>
      <c r="B39" s="162"/>
      <c r="C39" s="163"/>
      <c r="D39" s="164"/>
      <c r="E39" s="164"/>
      <c r="F39" s="164"/>
    </row>
    <row r="40" spans="1:6" ht="120">
      <c r="A40" s="161" t="s">
        <v>273</v>
      </c>
      <c r="B40" s="162" t="s">
        <v>291</v>
      </c>
      <c r="C40" s="163" t="s">
        <v>1</v>
      </c>
      <c r="D40" s="164">
        <v>2.5</v>
      </c>
      <c r="E40" s="241">
        <v>0</v>
      </c>
      <c r="F40" s="164">
        <f t="shared" si="1"/>
        <v>0</v>
      </c>
    </row>
    <row r="41" spans="1:6">
      <c r="A41" s="161"/>
      <c r="B41" s="162"/>
      <c r="C41" s="163"/>
      <c r="D41" s="164"/>
      <c r="E41" s="164"/>
      <c r="F41" s="164"/>
    </row>
    <row r="42" spans="1:6" ht="120">
      <c r="A42" s="161" t="s">
        <v>276</v>
      </c>
      <c r="B42" s="162" t="s">
        <v>292</v>
      </c>
      <c r="C42" s="163" t="s">
        <v>1</v>
      </c>
      <c r="D42" s="164">
        <v>0.8</v>
      </c>
      <c r="E42" s="241">
        <v>0</v>
      </c>
      <c r="F42" s="164">
        <f t="shared" si="1"/>
        <v>0</v>
      </c>
    </row>
    <row r="43" spans="1:6">
      <c r="A43" s="161"/>
      <c r="B43" s="162"/>
      <c r="C43" s="163"/>
      <c r="D43" s="164"/>
      <c r="E43" s="164"/>
      <c r="F43" s="164"/>
    </row>
    <row r="44" spans="1:6" ht="90">
      <c r="A44" s="161" t="s">
        <v>278</v>
      </c>
      <c r="B44" s="162" t="s">
        <v>293</v>
      </c>
      <c r="C44" s="163" t="s">
        <v>294</v>
      </c>
      <c r="D44" s="164">
        <v>410</v>
      </c>
      <c r="E44" s="241">
        <v>0</v>
      </c>
      <c r="F44" s="164">
        <f t="shared" si="1"/>
        <v>0</v>
      </c>
    </row>
    <row r="45" spans="1:6">
      <c r="A45" s="161"/>
      <c r="B45" s="162"/>
      <c r="C45" s="163"/>
      <c r="D45" s="164"/>
      <c r="E45" s="164"/>
      <c r="F45" s="164"/>
    </row>
    <row r="46" spans="1:6" ht="120">
      <c r="A46" s="161" t="s">
        <v>280</v>
      </c>
      <c r="B46" s="162" t="s">
        <v>295</v>
      </c>
      <c r="C46" s="163" t="s">
        <v>2</v>
      </c>
      <c r="D46" s="164">
        <v>3</v>
      </c>
      <c r="E46" s="241">
        <v>0</v>
      </c>
      <c r="F46" s="164">
        <f t="shared" si="1"/>
        <v>0</v>
      </c>
    </row>
    <row r="47" spans="1:6">
      <c r="A47" s="161"/>
      <c r="B47" s="162"/>
      <c r="C47" s="163"/>
      <c r="D47" s="164"/>
      <c r="E47" s="164"/>
      <c r="F47" s="164"/>
    </row>
    <row r="48" spans="1:6" ht="90">
      <c r="A48" s="161" t="s">
        <v>282</v>
      </c>
      <c r="B48" s="162" t="s">
        <v>296</v>
      </c>
      <c r="C48" s="163" t="s">
        <v>2</v>
      </c>
      <c r="D48" s="164">
        <v>1</v>
      </c>
      <c r="E48" s="241">
        <v>0</v>
      </c>
      <c r="F48" s="164">
        <f t="shared" si="1"/>
        <v>0</v>
      </c>
    </row>
    <row r="49" spans="1:6">
      <c r="A49" s="161"/>
      <c r="B49" s="162"/>
      <c r="C49" s="163"/>
      <c r="D49" s="164"/>
      <c r="E49" s="164"/>
      <c r="F49" s="164"/>
    </row>
    <row r="50" spans="1:6" ht="90">
      <c r="A50" s="161" t="s">
        <v>284</v>
      </c>
      <c r="B50" s="162" t="s">
        <v>297</v>
      </c>
      <c r="C50" s="163" t="s">
        <v>2</v>
      </c>
      <c r="D50" s="164">
        <v>1</v>
      </c>
      <c r="E50" s="241">
        <v>0</v>
      </c>
      <c r="F50" s="164">
        <f t="shared" si="1"/>
        <v>0</v>
      </c>
    </row>
    <row r="51" spans="1:6">
      <c r="A51" s="161"/>
      <c r="B51" s="162"/>
      <c r="C51" s="163"/>
      <c r="D51" s="164"/>
      <c r="E51" s="164"/>
      <c r="F51" s="164"/>
    </row>
    <row r="52" spans="1:6" ht="75">
      <c r="A52" s="161" t="s">
        <v>298</v>
      </c>
      <c r="B52" s="162" t="s">
        <v>299</v>
      </c>
      <c r="C52" s="163" t="s">
        <v>2</v>
      </c>
      <c r="D52" s="164">
        <v>1</v>
      </c>
      <c r="E52" s="241">
        <v>0</v>
      </c>
      <c r="F52" s="164">
        <f t="shared" si="1"/>
        <v>0</v>
      </c>
    </row>
    <row r="54" spans="1:6">
      <c r="A54" s="157" t="s">
        <v>287</v>
      </c>
      <c r="B54" s="158" t="s">
        <v>300</v>
      </c>
      <c r="C54" s="159"/>
      <c r="D54" s="159"/>
      <c r="E54" s="159"/>
      <c r="F54" s="160">
        <f>SUM(F36:F52)</f>
        <v>0</v>
      </c>
    </row>
    <row r="56" spans="1:6">
      <c r="A56" s="157" t="s">
        <v>301</v>
      </c>
      <c r="B56" s="158" t="s">
        <v>302</v>
      </c>
      <c r="C56" s="159"/>
      <c r="D56" s="159"/>
      <c r="E56" s="159"/>
      <c r="F56" s="160"/>
    </row>
    <row r="58" spans="1:6" ht="105">
      <c r="A58" s="161" t="s">
        <v>259</v>
      </c>
      <c r="B58" s="162" t="s">
        <v>303</v>
      </c>
      <c r="C58" s="163"/>
      <c r="D58" s="164"/>
      <c r="E58" s="164"/>
      <c r="F58" s="164"/>
    </row>
    <row r="59" spans="1:6">
      <c r="A59" s="161"/>
      <c r="B59" s="162"/>
      <c r="C59" s="163"/>
      <c r="D59" s="164"/>
      <c r="E59" s="164"/>
      <c r="F59" s="164"/>
    </row>
    <row r="60" spans="1:6">
      <c r="A60" s="161" t="s">
        <v>304</v>
      </c>
      <c r="B60" s="162" t="s">
        <v>305</v>
      </c>
      <c r="C60" s="163" t="s">
        <v>275</v>
      </c>
      <c r="D60" s="164">
        <v>6.72</v>
      </c>
      <c r="E60" s="241">
        <v>0</v>
      </c>
      <c r="F60" s="164">
        <f t="shared" ref="F60:F62" si="2">D60*E60</f>
        <v>0</v>
      </c>
    </row>
    <row r="61" spans="1:6">
      <c r="A61" s="161"/>
      <c r="B61" s="162"/>
      <c r="C61" s="163"/>
      <c r="D61" s="164"/>
      <c r="E61" s="164"/>
      <c r="F61" s="164"/>
    </row>
    <row r="62" spans="1:6">
      <c r="A62" s="161" t="s">
        <v>304</v>
      </c>
      <c r="B62" s="162" t="s">
        <v>306</v>
      </c>
      <c r="C62" s="163" t="s">
        <v>275</v>
      </c>
      <c r="D62" s="164">
        <v>25</v>
      </c>
      <c r="E62" s="241">
        <v>0</v>
      </c>
      <c r="F62" s="164">
        <f t="shared" si="2"/>
        <v>0</v>
      </c>
    </row>
    <row r="64" spans="1:6">
      <c r="A64" s="157" t="s">
        <v>301</v>
      </c>
      <c r="B64" s="158" t="s">
        <v>307</v>
      </c>
      <c r="C64" s="159"/>
      <c r="D64" s="159"/>
      <c r="E64" s="159"/>
      <c r="F64" s="160">
        <f>SUM(F60:F62)</f>
        <v>0</v>
      </c>
    </row>
    <row r="66" spans="1:6">
      <c r="A66" s="157" t="s">
        <v>308</v>
      </c>
      <c r="B66" s="158" t="s">
        <v>309</v>
      </c>
      <c r="C66" s="159"/>
      <c r="D66" s="159"/>
      <c r="E66" s="159"/>
      <c r="F66" s="160"/>
    </row>
    <row r="68" spans="1:6" ht="45" customHeight="1">
      <c r="B68" s="166" t="s">
        <v>310</v>
      </c>
      <c r="C68" s="166"/>
      <c r="D68" s="166"/>
      <c r="E68" s="166"/>
      <c r="F68" s="166"/>
    </row>
    <row r="70" spans="1:6" ht="270">
      <c r="A70" s="161" t="s">
        <v>259</v>
      </c>
      <c r="B70" s="162" t="s">
        <v>311</v>
      </c>
      <c r="C70" s="163"/>
      <c r="D70" s="164"/>
      <c r="E70" s="164"/>
      <c r="F70" s="164"/>
    </row>
    <row r="71" spans="1:6">
      <c r="A71" s="161"/>
      <c r="B71" s="162"/>
      <c r="C71" s="163"/>
      <c r="D71" s="164"/>
      <c r="E71" s="164"/>
      <c r="F71" s="164"/>
    </row>
    <row r="72" spans="1:6">
      <c r="A72" s="161" t="s">
        <v>304</v>
      </c>
      <c r="B72" s="162" t="s">
        <v>312</v>
      </c>
      <c r="C72" s="163" t="s">
        <v>313</v>
      </c>
      <c r="D72" s="164">
        <v>100</v>
      </c>
      <c r="E72" s="241">
        <v>0</v>
      </c>
      <c r="F72" s="164">
        <f t="shared" ref="F72" si="3">D72*E72</f>
        <v>0</v>
      </c>
    </row>
    <row r="73" spans="1:6">
      <c r="A73" s="161"/>
      <c r="B73" s="162"/>
      <c r="C73" s="163"/>
      <c r="D73" s="164"/>
      <c r="E73" s="164"/>
      <c r="F73" s="164"/>
    </row>
    <row r="74" spans="1:6" ht="135">
      <c r="A74" s="161" t="s">
        <v>266</v>
      </c>
      <c r="B74" s="162" t="s">
        <v>314</v>
      </c>
      <c r="C74" s="163"/>
      <c r="D74" s="164"/>
      <c r="E74" s="164"/>
      <c r="F74" s="164"/>
    </row>
    <row r="75" spans="1:6">
      <c r="A75" s="161"/>
      <c r="B75" s="162"/>
      <c r="C75" s="163"/>
      <c r="D75" s="164"/>
      <c r="E75" s="164"/>
      <c r="F75" s="164"/>
    </row>
    <row r="76" spans="1:6">
      <c r="A76" s="161" t="s">
        <v>304</v>
      </c>
      <c r="B76" s="162" t="s">
        <v>315</v>
      </c>
      <c r="C76" s="163" t="s">
        <v>2</v>
      </c>
      <c r="D76" s="164">
        <v>1</v>
      </c>
      <c r="E76" s="241">
        <v>0</v>
      </c>
      <c r="F76" s="164">
        <f t="shared" ref="F76:F83" si="4">D76*E76</f>
        <v>0</v>
      </c>
    </row>
    <row r="77" spans="1:6">
      <c r="A77" s="161" t="s">
        <v>304</v>
      </c>
      <c r="B77" s="162" t="s">
        <v>316</v>
      </c>
      <c r="C77" s="163" t="s">
        <v>2</v>
      </c>
      <c r="D77" s="164">
        <v>4</v>
      </c>
      <c r="E77" s="241">
        <v>0</v>
      </c>
      <c r="F77" s="164">
        <f t="shared" si="4"/>
        <v>0</v>
      </c>
    </row>
    <row r="78" spans="1:6">
      <c r="A78" s="161" t="s">
        <v>304</v>
      </c>
      <c r="B78" s="162" t="s">
        <v>317</v>
      </c>
      <c r="C78" s="163" t="s">
        <v>2</v>
      </c>
      <c r="D78" s="164">
        <v>1</v>
      </c>
      <c r="E78" s="241">
        <v>0</v>
      </c>
      <c r="F78" s="164">
        <f t="shared" si="4"/>
        <v>0</v>
      </c>
    </row>
    <row r="79" spans="1:6">
      <c r="A79" s="161" t="s">
        <v>304</v>
      </c>
      <c r="B79" s="162" t="s">
        <v>318</v>
      </c>
      <c r="C79" s="163" t="s">
        <v>2</v>
      </c>
      <c r="D79" s="164">
        <v>4</v>
      </c>
      <c r="E79" s="241">
        <v>0</v>
      </c>
      <c r="F79" s="164">
        <f t="shared" si="4"/>
        <v>0</v>
      </c>
    </row>
    <row r="80" spans="1:6">
      <c r="A80" s="161" t="s">
        <v>304</v>
      </c>
      <c r="B80" s="162" t="s">
        <v>319</v>
      </c>
      <c r="C80" s="163" t="s">
        <v>2</v>
      </c>
      <c r="D80" s="164">
        <v>2</v>
      </c>
      <c r="E80" s="241">
        <v>0</v>
      </c>
      <c r="F80" s="164">
        <f t="shared" si="4"/>
        <v>0</v>
      </c>
    </row>
    <row r="81" spans="1:6">
      <c r="A81" s="161" t="s">
        <v>304</v>
      </c>
      <c r="B81" s="162" t="s">
        <v>320</v>
      </c>
      <c r="C81" s="163" t="s">
        <v>2</v>
      </c>
      <c r="D81" s="164">
        <v>1</v>
      </c>
      <c r="E81" s="241">
        <v>0</v>
      </c>
      <c r="F81" s="164">
        <f t="shared" si="4"/>
        <v>0</v>
      </c>
    </row>
    <row r="82" spans="1:6">
      <c r="A82" s="161" t="s">
        <v>304</v>
      </c>
      <c r="B82" s="162" t="s">
        <v>321</v>
      </c>
      <c r="C82" s="163" t="s">
        <v>2</v>
      </c>
      <c r="D82" s="164">
        <v>1</v>
      </c>
      <c r="E82" s="241">
        <v>0</v>
      </c>
      <c r="F82" s="164">
        <f t="shared" si="4"/>
        <v>0</v>
      </c>
    </row>
    <row r="83" spans="1:6">
      <c r="A83" s="161" t="s">
        <v>304</v>
      </c>
      <c r="B83" s="162" t="s">
        <v>322</v>
      </c>
      <c r="C83" s="163" t="s">
        <v>2</v>
      </c>
      <c r="D83" s="164">
        <v>3</v>
      </c>
      <c r="E83" s="241">
        <v>0</v>
      </c>
      <c r="F83" s="164">
        <f t="shared" si="4"/>
        <v>0</v>
      </c>
    </row>
    <row r="84" spans="1:6">
      <c r="A84" s="161"/>
      <c r="B84" s="162"/>
      <c r="C84" s="163"/>
      <c r="D84" s="164"/>
      <c r="E84" s="164"/>
      <c r="F84" s="164"/>
    </row>
    <row r="85" spans="1:6" ht="225">
      <c r="A85" s="161" t="s">
        <v>273</v>
      </c>
      <c r="B85" s="162" t="s">
        <v>323</v>
      </c>
      <c r="C85" s="163"/>
      <c r="D85" s="164"/>
      <c r="E85" s="164"/>
      <c r="F85" s="164"/>
    </row>
    <row r="86" spans="1:6">
      <c r="A86" s="161"/>
      <c r="B86" s="162"/>
      <c r="C86" s="163"/>
      <c r="D86" s="164"/>
      <c r="E86" s="164"/>
      <c r="F86" s="164"/>
    </row>
    <row r="87" spans="1:6">
      <c r="A87" s="161" t="s">
        <v>304</v>
      </c>
      <c r="B87" s="162" t="s">
        <v>324</v>
      </c>
      <c r="C87" s="163" t="s">
        <v>2</v>
      </c>
      <c r="D87" s="164">
        <v>4</v>
      </c>
      <c r="E87" s="241">
        <v>0</v>
      </c>
      <c r="F87" s="164">
        <f t="shared" ref="F87:F124" si="5">D87*E87</f>
        <v>0</v>
      </c>
    </row>
    <row r="88" spans="1:6" ht="30">
      <c r="A88" s="161" t="s">
        <v>304</v>
      </c>
      <c r="B88" s="162" t="s">
        <v>325</v>
      </c>
      <c r="C88" s="163" t="s">
        <v>2</v>
      </c>
      <c r="D88" s="164">
        <v>1</v>
      </c>
      <c r="E88" s="241">
        <v>0</v>
      </c>
      <c r="F88" s="164">
        <f t="shared" si="5"/>
        <v>0</v>
      </c>
    </row>
    <row r="89" spans="1:6">
      <c r="A89" s="161"/>
      <c r="B89" s="162"/>
      <c r="C89" s="163"/>
      <c r="D89" s="164"/>
      <c r="E89" s="164"/>
      <c r="F89" s="164"/>
    </row>
    <row r="90" spans="1:6" ht="90">
      <c r="A90" s="161" t="s">
        <v>276</v>
      </c>
      <c r="B90" s="162" t="s">
        <v>326</v>
      </c>
      <c r="C90" s="163"/>
      <c r="D90" s="164"/>
      <c r="E90" s="164"/>
      <c r="F90" s="164">
        <f t="shared" si="5"/>
        <v>0</v>
      </c>
    </row>
    <row r="91" spans="1:6">
      <c r="A91" s="161"/>
      <c r="B91" s="162"/>
      <c r="C91" s="163"/>
      <c r="D91" s="164"/>
      <c r="E91" s="164"/>
      <c r="F91" s="164"/>
    </row>
    <row r="92" spans="1:6">
      <c r="A92" s="161" t="s">
        <v>304</v>
      </c>
      <c r="B92" s="162" t="s">
        <v>327</v>
      </c>
      <c r="C92" s="163" t="s">
        <v>2</v>
      </c>
      <c r="D92" s="164">
        <v>2</v>
      </c>
      <c r="E92" s="241">
        <v>0</v>
      </c>
      <c r="F92" s="164">
        <f t="shared" si="5"/>
        <v>0</v>
      </c>
    </row>
    <row r="93" spans="1:6">
      <c r="A93" s="161"/>
      <c r="B93" s="162"/>
      <c r="C93" s="163"/>
      <c r="D93" s="164"/>
      <c r="E93" s="164"/>
      <c r="F93" s="164"/>
    </row>
    <row r="94" spans="1:6" ht="75">
      <c r="A94" s="161" t="s">
        <v>278</v>
      </c>
      <c r="B94" s="162" t="s">
        <v>328</v>
      </c>
      <c r="C94" s="163"/>
      <c r="D94" s="164"/>
      <c r="E94" s="164"/>
      <c r="F94" s="164">
        <f t="shared" si="5"/>
        <v>0</v>
      </c>
    </row>
    <row r="95" spans="1:6">
      <c r="A95" s="161"/>
      <c r="B95" s="162"/>
      <c r="C95" s="163"/>
      <c r="D95" s="164"/>
      <c r="E95" s="164"/>
      <c r="F95" s="164"/>
    </row>
    <row r="96" spans="1:6">
      <c r="A96" s="161" t="s">
        <v>304</v>
      </c>
      <c r="B96" s="162" t="s">
        <v>329</v>
      </c>
      <c r="C96" s="163" t="s">
        <v>2</v>
      </c>
      <c r="D96" s="164">
        <v>1</v>
      </c>
      <c r="E96" s="241">
        <v>0</v>
      </c>
      <c r="F96" s="164">
        <f t="shared" si="5"/>
        <v>0</v>
      </c>
    </row>
    <row r="97" spans="1:6">
      <c r="A97" s="161"/>
      <c r="B97" s="162"/>
      <c r="C97" s="163"/>
      <c r="D97" s="164"/>
      <c r="E97" s="164"/>
      <c r="F97" s="164"/>
    </row>
    <row r="98" spans="1:6" ht="90">
      <c r="A98" s="161" t="s">
        <v>280</v>
      </c>
      <c r="B98" s="162" t="s">
        <v>330</v>
      </c>
      <c r="C98" s="163" t="s">
        <v>265</v>
      </c>
      <c r="D98" s="164">
        <v>1</v>
      </c>
      <c r="E98" s="241">
        <v>0</v>
      </c>
      <c r="F98" s="164">
        <f t="shared" si="5"/>
        <v>0</v>
      </c>
    </row>
    <row r="99" spans="1:6">
      <c r="A99" s="161"/>
      <c r="B99" s="162"/>
      <c r="C99" s="163"/>
      <c r="D99" s="164"/>
      <c r="E99" s="164"/>
      <c r="F99" s="164"/>
    </row>
    <row r="100" spans="1:6" ht="360">
      <c r="A100" s="161" t="s">
        <v>282</v>
      </c>
      <c r="B100" s="162" t="s">
        <v>331</v>
      </c>
      <c r="C100" s="163"/>
      <c r="D100" s="164"/>
      <c r="E100" s="164"/>
      <c r="F100" s="164">
        <f t="shared" si="5"/>
        <v>0</v>
      </c>
    </row>
    <row r="101" spans="1:6">
      <c r="A101" s="161"/>
      <c r="B101" s="162"/>
      <c r="C101" s="163"/>
      <c r="D101" s="164"/>
      <c r="E101" s="164"/>
      <c r="F101" s="164"/>
    </row>
    <row r="102" spans="1:6">
      <c r="A102" s="161" t="s">
        <v>304</v>
      </c>
      <c r="B102" s="162" t="s">
        <v>312</v>
      </c>
      <c r="C102" s="163" t="s">
        <v>313</v>
      </c>
      <c r="D102" s="164">
        <v>100</v>
      </c>
      <c r="E102" s="241">
        <v>0</v>
      </c>
      <c r="F102" s="164">
        <f t="shared" si="5"/>
        <v>0</v>
      </c>
    </row>
    <row r="103" spans="1:6">
      <c r="A103" s="161"/>
      <c r="B103" s="162"/>
      <c r="C103" s="163"/>
      <c r="D103" s="164"/>
      <c r="E103" s="164"/>
      <c r="F103" s="164"/>
    </row>
    <row r="104" spans="1:6" ht="150">
      <c r="A104" s="161" t="s">
        <v>284</v>
      </c>
      <c r="B104" s="162" t="s">
        <v>332</v>
      </c>
      <c r="C104" s="163"/>
      <c r="D104" s="164"/>
      <c r="E104" s="164"/>
      <c r="F104" s="164">
        <f t="shared" si="5"/>
        <v>0</v>
      </c>
    </row>
    <row r="105" spans="1:6">
      <c r="A105" s="161"/>
      <c r="B105" s="162"/>
      <c r="C105" s="163"/>
      <c r="D105" s="164"/>
      <c r="E105" s="164"/>
      <c r="F105" s="164"/>
    </row>
    <row r="106" spans="1:6">
      <c r="A106" s="161" t="s">
        <v>304</v>
      </c>
      <c r="B106" s="162" t="s">
        <v>312</v>
      </c>
      <c r="C106" s="163" t="s">
        <v>313</v>
      </c>
      <c r="D106" s="164">
        <v>100</v>
      </c>
      <c r="E106" s="241">
        <v>0</v>
      </c>
      <c r="F106" s="164">
        <f t="shared" si="5"/>
        <v>0</v>
      </c>
    </row>
    <row r="107" spans="1:6">
      <c r="A107" s="161"/>
      <c r="B107" s="162"/>
      <c r="C107" s="163"/>
      <c r="D107" s="164"/>
      <c r="E107" s="164"/>
      <c r="F107" s="164"/>
    </row>
    <row r="108" spans="1:6" ht="285">
      <c r="A108" s="161" t="s">
        <v>298</v>
      </c>
      <c r="B108" s="162" t="s">
        <v>333</v>
      </c>
      <c r="C108" s="163"/>
      <c r="D108" s="164"/>
      <c r="E108" s="164"/>
      <c r="F108" s="164">
        <f t="shared" si="5"/>
        <v>0</v>
      </c>
    </row>
    <row r="109" spans="1:6">
      <c r="A109" s="161"/>
      <c r="B109" s="162"/>
      <c r="C109" s="163"/>
      <c r="D109" s="164"/>
      <c r="E109" s="164"/>
      <c r="F109" s="164"/>
    </row>
    <row r="110" spans="1:6">
      <c r="A110" s="161" t="s">
        <v>304</v>
      </c>
      <c r="B110" s="162" t="s">
        <v>312</v>
      </c>
      <c r="C110" s="163" t="s">
        <v>313</v>
      </c>
      <c r="D110" s="164">
        <v>100</v>
      </c>
      <c r="E110" s="241">
        <v>0</v>
      </c>
      <c r="F110" s="164">
        <f t="shared" si="5"/>
        <v>0</v>
      </c>
    </row>
    <row r="111" spans="1:6">
      <c r="A111" s="161"/>
      <c r="B111" s="162"/>
      <c r="C111" s="163"/>
      <c r="D111" s="164"/>
      <c r="E111" s="164"/>
      <c r="F111" s="164"/>
    </row>
    <row r="112" spans="1:6" ht="60">
      <c r="A112" s="161" t="s">
        <v>334</v>
      </c>
      <c r="B112" s="162" t="s">
        <v>335</v>
      </c>
      <c r="C112" s="163" t="s">
        <v>313</v>
      </c>
      <c r="D112" s="164">
        <v>100</v>
      </c>
      <c r="E112" s="241">
        <v>0</v>
      </c>
      <c r="F112" s="164">
        <f t="shared" si="5"/>
        <v>0</v>
      </c>
    </row>
    <row r="113" spans="1:6">
      <c r="F113" s="164"/>
    </row>
    <row r="114" spans="1:6">
      <c r="A114" s="157" t="s">
        <v>308</v>
      </c>
      <c r="B114" s="158" t="s">
        <v>336</v>
      </c>
      <c r="C114" s="159"/>
      <c r="D114" s="159"/>
      <c r="E114" s="159"/>
      <c r="F114" s="164">
        <f>SUM(F70:F112)</f>
        <v>0</v>
      </c>
    </row>
    <row r="115" spans="1:6">
      <c r="F115" s="164"/>
    </row>
    <row r="116" spans="1:6">
      <c r="A116" s="157" t="s">
        <v>337</v>
      </c>
      <c r="B116" s="158" t="s">
        <v>338</v>
      </c>
      <c r="C116" s="159"/>
      <c r="D116" s="159"/>
      <c r="E116" s="159"/>
      <c r="F116" s="164"/>
    </row>
    <row r="117" spans="1:6">
      <c r="F117" s="164"/>
    </row>
    <row r="118" spans="1:6" ht="90">
      <c r="A118" s="161" t="s">
        <v>259</v>
      </c>
      <c r="B118" s="162" t="s">
        <v>339</v>
      </c>
      <c r="C118" s="163" t="s">
        <v>2</v>
      </c>
      <c r="D118" s="164">
        <v>1</v>
      </c>
      <c r="E118" s="241">
        <v>0</v>
      </c>
      <c r="F118" s="164">
        <f t="shared" si="5"/>
        <v>0</v>
      </c>
    </row>
    <row r="119" spans="1:6">
      <c r="A119" s="161"/>
      <c r="B119" s="162"/>
      <c r="C119" s="163"/>
      <c r="D119" s="164"/>
      <c r="E119" s="164"/>
      <c r="F119" s="164"/>
    </row>
    <row r="120" spans="1:6" ht="60">
      <c r="A120" s="161" t="s">
        <v>266</v>
      </c>
      <c r="B120" s="162" t="s">
        <v>340</v>
      </c>
      <c r="C120" s="163" t="s">
        <v>265</v>
      </c>
      <c r="D120" s="164">
        <v>1</v>
      </c>
      <c r="E120" s="241">
        <v>0</v>
      </c>
      <c r="F120" s="164">
        <f t="shared" si="5"/>
        <v>0</v>
      </c>
    </row>
    <row r="121" spans="1:6">
      <c r="A121" s="161"/>
      <c r="B121" s="162"/>
      <c r="C121" s="163"/>
      <c r="D121" s="164"/>
      <c r="E121" s="164"/>
      <c r="F121" s="164"/>
    </row>
    <row r="122" spans="1:6" ht="150">
      <c r="A122" s="161" t="s">
        <v>273</v>
      </c>
      <c r="B122" s="162" t="s">
        <v>341</v>
      </c>
      <c r="C122" s="163" t="s">
        <v>2</v>
      </c>
      <c r="D122" s="164">
        <v>7</v>
      </c>
      <c r="E122" s="241">
        <v>0</v>
      </c>
      <c r="F122" s="164">
        <f t="shared" si="5"/>
        <v>0</v>
      </c>
    </row>
    <row r="123" spans="1:6">
      <c r="A123" s="161"/>
      <c r="B123" s="162"/>
      <c r="C123" s="163"/>
      <c r="D123" s="164"/>
      <c r="E123" s="164"/>
      <c r="F123" s="164"/>
    </row>
    <row r="124" spans="1:6" ht="60">
      <c r="A124" s="161" t="s">
        <v>276</v>
      </c>
      <c r="B124" s="162" t="s">
        <v>342</v>
      </c>
      <c r="C124" s="163" t="s">
        <v>2</v>
      </c>
      <c r="D124" s="164">
        <v>1</v>
      </c>
      <c r="E124" s="241">
        <v>0</v>
      </c>
      <c r="F124" s="164">
        <f t="shared" si="5"/>
        <v>0</v>
      </c>
    </row>
    <row r="126" spans="1:6">
      <c r="A126" s="157" t="s">
        <v>337</v>
      </c>
      <c r="B126" s="158" t="s">
        <v>343</v>
      </c>
      <c r="C126" s="159"/>
      <c r="D126" s="159"/>
      <c r="E126" s="159"/>
      <c r="F126" s="160">
        <f>SUM(F118:F124)</f>
        <v>0</v>
      </c>
    </row>
    <row r="128" spans="1:6">
      <c r="A128" s="157" t="s">
        <v>344</v>
      </c>
      <c r="B128" s="158" t="s">
        <v>345</v>
      </c>
      <c r="C128" s="159"/>
      <c r="D128" s="159"/>
      <c r="E128" s="159"/>
      <c r="F128" s="160"/>
    </row>
    <row r="130" spans="1:6" ht="240">
      <c r="A130" s="161" t="s">
        <v>259</v>
      </c>
      <c r="B130" s="162" t="s">
        <v>346</v>
      </c>
      <c r="C130" s="163" t="s">
        <v>265</v>
      </c>
      <c r="D130" s="164">
        <v>1</v>
      </c>
      <c r="E130" s="241">
        <v>0</v>
      </c>
      <c r="F130" s="164">
        <f t="shared" ref="F130" si="6">D130*E130</f>
        <v>0</v>
      </c>
    </row>
    <row r="132" spans="1:6">
      <c r="A132" s="157" t="s">
        <v>344</v>
      </c>
      <c r="B132" s="158" t="s">
        <v>347</v>
      </c>
      <c r="C132" s="159"/>
      <c r="D132" s="159"/>
      <c r="E132" s="159"/>
      <c r="F132" s="160">
        <f>F130</f>
        <v>0</v>
      </c>
    </row>
    <row r="135" spans="1:6">
      <c r="B135" s="158" t="s">
        <v>348</v>
      </c>
      <c r="C135" s="159"/>
      <c r="D135" s="159"/>
      <c r="E135" s="159"/>
    </row>
    <row r="137" spans="1:6">
      <c r="A137" s="170" t="s">
        <v>263</v>
      </c>
      <c r="B137" s="158" t="s">
        <v>0</v>
      </c>
      <c r="C137" s="159"/>
      <c r="D137" s="159"/>
      <c r="E137" s="159"/>
      <c r="F137" s="160">
        <f>F12</f>
        <v>0</v>
      </c>
    </row>
    <row r="138" spans="1:6">
      <c r="A138" s="170" t="s">
        <v>269</v>
      </c>
      <c r="B138" s="158" t="s">
        <v>270</v>
      </c>
      <c r="C138" s="159"/>
      <c r="D138" s="159"/>
      <c r="E138" s="159"/>
      <c r="F138" s="160">
        <f>F32</f>
        <v>0</v>
      </c>
    </row>
    <row r="139" spans="1:6">
      <c r="A139" s="170" t="s">
        <v>287</v>
      </c>
      <c r="B139" s="158" t="s">
        <v>288</v>
      </c>
      <c r="C139" s="159"/>
      <c r="D139" s="159"/>
      <c r="E139" s="159"/>
      <c r="F139" s="160">
        <f>F54</f>
        <v>0</v>
      </c>
    </row>
    <row r="140" spans="1:6">
      <c r="A140" s="170" t="s">
        <v>301</v>
      </c>
      <c r="B140" s="158" t="s">
        <v>302</v>
      </c>
      <c r="C140" s="159"/>
      <c r="D140" s="159"/>
      <c r="E140" s="159"/>
      <c r="F140" s="160">
        <f>F64</f>
        <v>0</v>
      </c>
    </row>
    <row r="141" spans="1:6">
      <c r="A141" s="170" t="s">
        <v>308</v>
      </c>
      <c r="B141" s="158" t="s">
        <v>309</v>
      </c>
      <c r="C141" s="159"/>
      <c r="D141" s="159"/>
      <c r="E141" s="159"/>
      <c r="F141" s="160">
        <f>F114</f>
        <v>0</v>
      </c>
    </row>
    <row r="142" spans="1:6">
      <c r="A142" s="170" t="s">
        <v>337</v>
      </c>
      <c r="B142" s="158" t="s">
        <v>338</v>
      </c>
      <c r="C142" s="159"/>
      <c r="D142" s="159"/>
      <c r="E142" s="159"/>
      <c r="F142" s="160">
        <f>F126</f>
        <v>0</v>
      </c>
    </row>
    <row r="143" spans="1:6">
      <c r="A143" s="170" t="s">
        <v>344</v>
      </c>
      <c r="B143" s="158" t="s">
        <v>345</v>
      </c>
      <c r="C143" s="159"/>
      <c r="D143" s="159"/>
      <c r="E143" s="159"/>
      <c r="F143" s="160">
        <f>F132</f>
        <v>0</v>
      </c>
    </row>
    <row r="145" spans="1:6">
      <c r="A145" s="170" t="s">
        <v>261</v>
      </c>
      <c r="B145" s="158" t="s">
        <v>349</v>
      </c>
      <c r="C145" s="159"/>
      <c r="D145" s="159"/>
      <c r="E145" s="159"/>
      <c r="F145" s="160">
        <f>SUM(F137:F143)</f>
        <v>0</v>
      </c>
    </row>
    <row r="148" spans="1:6">
      <c r="A148" s="157" t="s">
        <v>350</v>
      </c>
      <c r="B148" s="158" t="s">
        <v>351</v>
      </c>
      <c r="C148" s="159"/>
      <c r="D148" s="159"/>
      <c r="E148" s="159"/>
      <c r="F148" s="160"/>
    </row>
    <row r="149" spans="1:6" ht="25.5">
      <c r="C149" s="26" t="s">
        <v>417</v>
      </c>
      <c r="D149" s="173" t="s">
        <v>34</v>
      </c>
      <c r="E149" s="171" t="s">
        <v>35</v>
      </c>
      <c r="F149" s="172" t="s">
        <v>55</v>
      </c>
    </row>
    <row r="150" spans="1:6">
      <c r="A150" s="157" t="s">
        <v>263</v>
      </c>
      <c r="B150" s="158" t="s">
        <v>0</v>
      </c>
      <c r="C150" s="159"/>
      <c r="D150" s="159"/>
      <c r="E150" s="159"/>
      <c r="F150" s="160"/>
    </row>
    <row r="152" spans="1:6" ht="285">
      <c r="A152" s="161" t="s">
        <v>259</v>
      </c>
      <c r="B152" s="162" t="s">
        <v>352</v>
      </c>
      <c r="C152" s="163"/>
      <c r="D152" s="164"/>
      <c r="E152" s="164"/>
      <c r="F152" s="164"/>
    </row>
    <row r="153" spans="1:6">
      <c r="A153" s="161" t="s">
        <v>304</v>
      </c>
      <c r="B153" s="162" t="s">
        <v>353</v>
      </c>
      <c r="C153" s="163" t="s">
        <v>313</v>
      </c>
      <c r="D153" s="164">
        <v>140</v>
      </c>
      <c r="E153" s="241">
        <v>0</v>
      </c>
      <c r="F153" s="164">
        <f t="shared" ref="F153" si="7">D153*E153</f>
        <v>0</v>
      </c>
    </row>
    <row r="155" spans="1:6">
      <c r="A155" s="157" t="s">
        <v>263</v>
      </c>
      <c r="B155" s="158" t="s">
        <v>268</v>
      </c>
      <c r="C155" s="159"/>
      <c r="D155" s="159"/>
      <c r="E155" s="159"/>
      <c r="F155" s="160">
        <f>F153</f>
        <v>0</v>
      </c>
    </row>
    <row r="157" spans="1:6">
      <c r="A157" s="157" t="s">
        <v>269</v>
      </c>
      <c r="B157" s="158" t="s">
        <v>3</v>
      </c>
      <c r="C157" s="159"/>
      <c r="D157" s="159"/>
      <c r="E157" s="159"/>
      <c r="F157" s="160"/>
    </row>
    <row r="159" spans="1:6" ht="330">
      <c r="A159" s="161" t="s">
        <v>259</v>
      </c>
      <c r="B159" s="162" t="s">
        <v>354</v>
      </c>
      <c r="C159" s="163"/>
      <c r="D159" s="164"/>
      <c r="E159" s="164"/>
      <c r="F159" s="164"/>
    </row>
    <row r="160" spans="1:6">
      <c r="A160" s="161"/>
      <c r="B160" s="162"/>
      <c r="C160" s="163"/>
      <c r="D160" s="164"/>
      <c r="E160" s="164"/>
      <c r="F160" s="164"/>
    </row>
    <row r="161" spans="1:6">
      <c r="A161" s="161" t="s">
        <v>304</v>
      </c>
      <c r="B161" s="162" t="s">
        <v>355</v>
      </c>
      <c r="C161" s="163" t="s">
        <v>1</v>
      </c>
      <c r="D161" s="164">
        <v>375</v>
      </c>
      <c r="E161" s="241">
        <v>0</v>
      </c>
      <c r="F161" s="164">
        <f t="shared" ref="F161:F187" si="8">D161*E161</f>
        <v>0</v>
      </c>
    </row>
    <row r="162" spans="1:6">
      <c r="A162" s="161" t="s">
        <v>304</v>
      </c>
      <c r="B162" s="162" t="s">
        <v>356</v>
      </c>
      <c r="C162" s="163" t="s">
        <v>1</v>
      </c>
      <c r="D162" s="164">
        <v>4.4800000000000004</v>
      </c>
      <c r="E162" s="241">
        <v>0</v>
      </c>
      <c r="F162" s="164">
        <f t="shared" si="8"/>
        <v>0</v>
      </c>
    </row>
    <row r="163" spans="1:6">
      <c r="A163" s="161"/>
      <c r="B163" s="162"/>
      <c r="C163" s="163"/>
      <c r="D163" s="164"/>
      <c r="E163" s="164"/>
      <c r="F163" s="164"/>
    </row>
    <row r="164" spans="1:6" ht="225">
      <c r="A164" s="161" t="s">
        <v>266</v>
      </c>
      <c r="B164" s="162" t="s">
        <v>357</v>
      </c>
      <c r="C164" s="163" t="s">
        <v>1</v>
      </c>
      <c r="D164" s="164">
        <v>15</v>
      </c>
      <c r="E164" s="241">
        <v>0</v>
      </c>
      <c r="F164" s="164">
        <f t="shared" si="8"/>
        <v>0</v>
      </c>
    </row>
    <row r="165" spans="1:6">
      <c r="A165" s="161"/>
      <c r="B165" s="162"/>
      <c r="C165" s="163"/>
      <c r="D165" s="164"/>
      <c r="E165" s="164"/>
      <c r="F165" s="164"/>
    </row>
    <row r="166" spans="1:6" ht="75">
      <c r="A166" s="161" t="s">
        <v>273</v>
      </c>
      <c r="B166" s="162" t="s">
        <v>358</v>
      </c>
      <c r="C166" s="163"/>
      <c r="D166" s="164"/>
      <c r="E166" s="164"/>
      <c r="F166" s="164">
        <f t="shared" si="8"/>
        <v>0</v>
      </c>
    </row>
    <row r="167" spans="1:6">
      <c r="A167" s="161"/>
      <c r="B167" s="162"/>
      <c r="C167" s="163"/>
      <c r="D167" s="164"/>
      <c r="E167" s="164"/>
      <c r="F167" s="164"/>
    </row>
    <row r="168" spans="1:6">
      <c r="A168" s="161" t="s">
        <v>304</v>
      </c>
      <c r="B168" s="162" t="s">
        <v>353</v>
      </c>
      <c r="C168" s="163" t="s">
        <v>275</v>
      </c>
      <c r="D168" s="164">
        <v>225</v>
      </c>
      <c r="E168" s="241">
        <v>0</v>
      </c>
      <c r="F168" s="164">
        <f t="shared" si="8"/>
        <v>0</v>
      </c>
    </row>
    <row r="169" spans="1:6">
      <c r="A169" s="161" t="s">
        <v>304</v>
      </c>
      <c r="B169" s="162" t="s">
        <v>356</v>
      </c>
      <c r="C169" s="163" t="s">
        <v>275</v>
      </c>
      <c r="D169" s="164">
        <v>8.64</v>
      </c>
      <c r="E169" s="241">
        <v>0</v>
      </c>
      <c r="F169" s="164">
        <f t="shared" si="8"/>
        <v>0</v>
      </c>
    </row>
    <row r="170" spans="1:6">
      <c r="A170" s="161"/>
      <c r="B170" s="162"/>
      <c r="C170" s="163"/>
      <c r="D170" s="164"/>
      <c r="E170" s="164"/>
      <c r="F170" s="164"/>
    </row>
    <row r="171" spans="1:6" ht="150">
      <c r="A171" s="161" t="s">
        <v>276</v>
      </c>
      <c r="B171" s="162" t="s">
        <v>359</v>
      </c>
      <c r="C171" s="163"/>
      <c r="D171" s="164"/>
      <c r="E171" s="164"/>
      <c r="F171" s="164">
        <f t="shared" si="8"/>
        <v>0</v>
      </c>
    </row>
    <row r="172" spans="1:6">
      <c r="A172" s="161"/>
      <c r="B172" s="162"/>
      <c r="C172" s="163"/>
      <c r="D172" s="164"/>
      <c r="E172" s="164"/>
      <c r="F172" s="164"/>
    </row>
    <row r="173" spans="1:6">
      <c r="A173" s="161" t="s">
        <v>304</v>
      </c>
      <c r="B173" s="162" t="s">
        <v>353</v>
      </c>
      <c r="C173" s="163" t="s">
        <v>1</v>
      </c>
      <c r="D173" s="164">
        <v>16</v>
      </c>
      <c r="E173" s="241">
        <v>0</v>
      </c>
      <c r="F173" s="164">
        <f t="shared" si="8"/>
        <v>0</v>
      </c>
    </row>
    <row r="174" spans="1:6">
      <c r="A174" s="161"/>
      <c r="B174" s="162"/>
      <c r="C174" s="163"/>
      <c r="D174" s="164"/>
      <c r="E174" s="164"/>
      <c r="F174" s="164"/>
    </row>
    <row r="175" spans="1:6" ht="90">
      <c r="A175" s="161" t="s">
        <v>278</v>
      </c>
      <c r="B175" s="162" t="s">
        <v>360</v>
      </c>
      <c r="C175" s="163"/>
      <c r="D175" s="164"/>
      <c r="E175" s="164"/>
      <c r="F175" s="164">
        <f t="shared" si="8"/>
        <v>0</v>
      </c>
    </row>
    <row r="176" spans="1:6">
      <c r="A176" s="161"/>
      <c r="B176" s="162"/>
      <c r="C176" s="163"/>
      <c r="D176" s="164"/>
      <c r="E176" s="164"/>
      <c r="F176" s="164"/>
    </row>
    <row r="177" spans="1:6">
      <c r="A177" s="161" t="s">
        <v>304</v>
      </c>
      <c r="B177" s="162" t="s">
        <v>353</v>
      </c>
      <c r="C177" s="163" t="s">
        <v>1</v>
      </c>
      <c r="D177" s="164">
        <v>65</v>
      </c>
      <c r="E177" s="241">
        <v>0</v>
      </c>
      <c r="F177" s="164">
        <f t="shared" si="8"/>
        <v>0</v>
      </c>
    </row>
    <row r="178" spans="1:6">
      <c r="A178" s="161"/>
      <c r="B178" s="162"/>
      <c r="C178" s="163"/>
      <c r="D178" s="164"/>
      <c r="E178" s="164"/>
      <c r="F178" s="164"/>
    </row>
    <row r="179" spans="1:6" ht="75">
      <c r="A179" s="161" t="s">
        <v>280</v>
      </c>
      <c r="B179" s="162" t="s">
        <v>361</v>
      </c>
      <c r="C179" s="163" t="s">
        <v>1</v>
      </c>
      <c r="D179" s="164">
        <v>8.3699999999999992</v>
      </c>
      <c r="E179" s="241">
        <v>0</v>
      </c>
      <c r="F179" s="164">
        <f t="shared" si="8"/>
        <v>0</v>
      </c>
    </row>
    <row r="180" spans="1:6">
      <c r="A180" s="161"/>
      <c r="B180" s="162"/>
      <c r="C180" s="163"/>
      <c r="D180" s="164"/>
      <c r="E180" s="164"/>
      <c r="F180" s="164"/>
    </row>
    <row r="181" spans="1:6" ht="105">
      <c r="A181" s="161" t="s">
        <v>282</v>
      </c>
      <c r="B181" s="162" t="s">
        <v>362</v>
      </c>
      <c r="C181" s="163"/>
      <c r="D181" s="164"/>
      <c r="E181" s="164"/>
      <c r="F181" s="164">
        <f t="shared" si="8"/>
        <v>0</v>
      </c>
    </row>
    <row r="182" spans="1:6">
      <c r="A182" s="161"/>
      <c r="B182" s="162"/>
      <c r="C182" s="163"/>
      <c r="D182" s="164"/>
      <c r="E182" s="164"/>
      <c r="F182" s="164"/>
    </row>
    <row r="183" spans="1:6">
      <c r="A183" s="161" t="s">
        <v>304</v>
      </c>
      <c r="B183" s="162" t="s">
        <v>353</v>
      </c>
      <c r="C183" s="163" t="s">
        <v>1</v>
      </c>
      <c r="D183" s="164">
        <v>289</v>
      </c>
      <c r="E183" s="241">
        <v>0</v>
      </c>
      <c r="F183" s="164">
        <f t="shared" si="8"/>
        <v>0</v>
      </c>
    </row>
    <row r="184" spans="1:6">
      <c r="A184" s="161"/>
      <c r="B184" s="162"/>
      <c r="C184" s="163"/>
      <c r="D184" s="164"/>
      <c r="E184" s="164"/>
      <c r="F184" s="164"/>
    </row>
    <row r="185" spans="1:6" ht="105">
      <c r="A185" s="161" t="s">
        <v>284</v>
      </c>
      <c r="B185" s="162" t="s">
        <v>283</v>
      </c>
      <c r="C185" s="163" t="s">
        <v>1</v>
      </c>
      <c r="D185" s="164">
        <v>58</v>
      </c>
      <c r="E185" s="241">
        <v>0</v>
      </c>
      <c r="F185" s="164">
        <f t="shared" si="8"/>
        <v>0</v>
      </c>
    </row>
    <row r="186" spans="1:6">
      <c r="A186" s="161"/>
      <c r="B186" s="162"/>
      <c r="C186" s="163"/>
      <c r="D186" s="164"/>
      <c r="E186" s="164"/>
      <c r="F186" s="164"/>
    </row>
    <row r="187" spans="1:6" ht="120">
      <c r="A187" s="161" t="s">
        <v>298</v>
      </c>
      <c r="B187" s="162" t="s">
        <v>285</v>
      </c>
      <c r="C187" s="163" t="s">
        <v>1</v>
      </c>
      <c r="D187" s="164">
        <v>58</v>
      </c>
      <c r="E187" s="241">
        <v>0</v>
      </c>
      <c r="F187" s="164">
        <f t="shared" si="8"/>
        <v>0</v>
      </c>
    </row>
    <row r="189" spans="1:6">
      <c r="A189" s="157" t="s">
        <v>269</v>
      </c>
      <c r="B189" s="158" t="s">
        <v>363</v>
      </c>
      <c r="C189" s="159"/>
      <c r="D189" s="159"/>
      <c r="E189" s="159"/>
      <c r="F189" s="160">
        <f>SUM(F161:F187)</f>
        <v>0</v>
      </c>
    </row>
    <row r="191" spans="1:6">
      <c r="A191" s="157" t="s">
        <v>287</v>
      </c>
      <c r="B191" s="158" t="s">
        <v>364</v>
      </c>
      <c r="C191" s="159"/>
      <c r="D191" s="159"/>
      <c r="E191" s="159"/>
      <c r="F191" s="160"/>
    </row>
    <row r="193" spans="1:6" ht="75">
      <c r="A193" s="161" t="s">
        <v>259</v>
      </c>
      <c r="B193" s="162" t="s">
        <v>365</v>
      </c>
      <c r="C193" s="163" t="s">
        <v>1</v>
      </c>
      <c r="D193" s="164">
        <v>1.01</v>
      </c>
      <c r="E193" s="241">
        <v>0</v>
      </c>
      <c r="F193" s="164">
        <f t="shared" ref="F193:F197" si="9">D193*E193</f>
        <v>0</v>
      </c>
    </row>
    <row r="194" spans="1:6">
      <c r="A194" s="161"/>
      <c r="B194" s="162"/>
      <c r="C194" s="163"/>
      <c r="D194" s="164"/>
      <c r="E194" s="164"/>
      <c r="F194" s="164"/>
    </row>
    <row r="195" spans="1:6" ht="90">
      <c r="A195" s="161" t="s">
        <v>266</v>
      </c>
      <c r="B195" s="162" t="s">
        <v>366</v>
      </c>
      <c r="C195" s="163" t="s">
        <v>1</v>
      </c>
      <c r="D195" s="164">
        <v>2.4700000000000002</v>
      </c>
      <c r="E195" s="241">
        <v>0</v>
      </c>
      <c r="F195" s="164">
        <f t="shared" si="9"/>
        <v>0</v>
      </c>
    </row>
    <row r="196" spans="1:6">
      <c r="A196" s="161"/>
      <c r="B196" s="162"/>
      <c r="C196" s="163"/>
      <c r="D196" s="164"/>
      <c r="E196" s="164"/>
      <c r="F196" s="164"/>
    </row>
    <row r="197" spans="1:6" ht="150">
      <c r="A197" s="161" t="s">
        <v>273</v>
      </c>
      <c r="B197" s="162" t="s">
        <v>367</v>
      </c>
      <c r="C197" s="163" t="s">
        <v>2</v>
      </c>
      <c r="D197" s="164">
        <v>6</v>
      </c>
      <c r="E197" s="241">
        <v>0</v>
      </c>
      <c r="F197" s="164">
        <f t="shared" si="9"/>
        <v>0</v>
      </c>
    </row>
    <row r="199" spans="1:6">
      <c r="A199" s="157" t="s">
        <v>287</v>
      </c>
      <c r="B199" s="158" t="s">
        <v>368</v>
      </c>
      <c r="C199" s="159"/>
      <c r="D199" s="159"/>
      <c r="E199" s="159"/>
      <c r="F199" s="160">
        <f>SUM(F193:F197)</f>
        <v>0</v>
      </c>
    </row>
    <row r="201" spans="1:6">
      <c r="A201" s="157" t="s">
        <v>301</v>
      </c>
      <c r="B201" s="158" t="s">
        <v>338</v>
      </c>
      <c r="C201" s="159"/>
      <c r="D201" s="159"/>
      <c r="E201" s="159"/>
      <c r="F201" s="160"/>
    </row>
    <row r="203" spans="1:6" ht="45">
      <c r="A203" s="161" t="s">
        <v>259</v>
      </c>
      <c r="B203" s="162" t="s">
        <v>369</v>
      </c>
      <c r="C203" s="163" t="s">
        <v>2</v>
      </c>
      <c r="D203" s="164">
        <v>1</v>
      </c>
      <c r="E203" s="241">
        <v>0</v>
      </c>
      <c r="F203" s="164">
        <f t="shared" ref="F203" si="10">D203*E203</f>
        <v>0</v>
      </c>
    </row>
    <row r="204" spans="1:6">
      <c r="A204" s="161"/>
      <c r="B204" s="162"/>
      <c r="C204" s="163"/>
      <c r="D204" s="164"/>
      <c r="E204" s="164"/>
      <c r="F204" s="164"/>
    </row>
    <row r="205" spans="1:6" ht="270">
      <c r="A205" s="161" t="s">
        <v>266</v>
      </c>
      <c r="B205" s="162" t="s">
        <v>370</v>
      </c>
      <c r="C205" s="163" t="s">
        <v>2</v>
      </c>
      <c r="D205" s="164">
        <v>6</v>
      </c>
      <c r="E205" s="241">
        <v>0</v>
      </c>
      <c r="F205" s="164">
        <f t="shared" ref="F205" si="11">D205*E205</f>
        <v>0</v>
      </c>
    </row>
    <row r="207" spans="1:6">
      <c r="A207" s="157" t="s">
        <v>301</v>
      </c>
      <c r="B207" s="158" t="s">
        <v>343</v>
      </c>
      <c r="C207" s="159"/>
      <c r="D207" s="159"/>
      <c r="E207" s="159"/>
      <c r="F207" s="160">
        <f>SUM(F203:F205)</f>
        <v>0</v>
      </c>
    </row>
    <row r="209" spans="1:6">
      <c r="A209" s="157" t="s">
        <v>308</v>
      </c>
      <c r="B209" s="158" t="s">
        <v>309</v>
      </c>
      <c r="C209" s="159"/>
      <c r="D209" s="159"/>
      <c r="E209" s="159"/>
      <c r="F209" s="160"/>
    </row>
    <row r="211" spans="1:6" ht="105">
      <c r="A211" s="161" t="s">
        <v>259</v>
      </c>
      <c r="B211" s="162" t="s">
        <v>371</v>
      </c>
      <c r="C211" s="163"/>
      <c r="D211" s="164"/>
      <c r="E211" s="164"/>
      <c r="F211" s="164"/>
    </row>
    <row r="212" spans="1:6">
      <c r="A212" s="161" t="s">
        <v>304</v>
      </c>
      <c r="B212" s="162" t="s">
        <v>372</v>
      </c>
      <c r="C212" s="163" t="s">
        <v>313</v>
      </c>
      <c r="D212" s="164">
        <v>140</v>
      </c>
      <c r="E212" s="241">
        <v>0</v>
      </c>
      <c r="F212" s="164">
        <f t="shared" ref="F212:F223" si="12">D212*E212</f>
        <v>0</v>
      </c>
    </row>
    <row r="213" spans="1:6">
      <c r="A213" s="161"/>
      <c r="B213" s="162"/>
      <c r="C213" s="163"/>
      <c r="D213" s="164"/>
      <c r="E213" s="164"/>
      <c r="F213" s="164"/>
    </row>
    <row r="214" spans="1:6" ht="409.5">
      <c r="A214" s="161" t="s">
        <v>266</v>
      </c>
      <c r="B214" s="162" t="s">
        <v>373</v>
      </c>
      <c r="C214" s="163"/>
      <c r="D214" s="164"/>
      <c r="E214" s="164"/>
      <c r="F214" s="164"/>
    </row>
    <row r="215" spans="1:6">
      <c r="A215" s="161"/>
      <c r="B215" s="162"/>
      <c r="C215" s="163"/>
      <c r="D215" s="164"/>
      <c r="E215" s="164"/>
      <c r="F215" s="164"/>
    </row>
    <row r="216" spans="1:6">
      <c r="A216" s="161" t="s">
        <v>304</v>
      </c>
      <c r="B216" s="162" t="s">
        <v>374</v>
      </c>
      <c r="C216" s="163" t="s">
        <v>2</v>
      </c>
      <c r="D216" s="164">
        <v>1</v>
      </c>
      <c r="E216" s="241">
        <v>0</v>
      </c>
      <c r="F216" s="164">
        <f t="shared" si="12"/>
        <v>0</v>
      </c>
    </row>
    <row r="217" spans="1:6">
      <c r="A217" s="161" t="s">
        <v>304</v>
      </c>
      <c r="B217" s="162" t="s">
        <v>375</v>
      </c>
      <c r="C217" s="163" t="s">
        <v>2</v>
      </c>
      <c r="D217" s="164">
        <v>1</v>
      </c>
      <c r="E217" s="241">
        <v>0</v>
      </c>
      <c r="F217" s="164">
        <f t="shared" si="12"/>
        <v>0</v>
      </c>
    </row>
    <row r="218" spans="1:6">
      <c r="A218" s="161" t="s">
        <v>304</v>
      </c>
      <c r="B218" s="162" t="s">
        <v>376</v>
      </c>
      <c r="C218" s="163" t="s">
        <v>2</v>
      </c>
      <c r="D218" s="164">
        <v>1</v>
      </c>
      <c r="E218" s="241">
        <v>0</v>
      </c>
      <c r="F218" s="164">
        <f t="shared" si="12"/>
        <v>0</v>
      </c>
    </row>
    <row r="219" spans="1:6">
      <c r="A219" s="161" t="s">
        <v>304</v>
      </c>
      <c r="B219" s="162" t="s">
        <v>377</v>
      </c>
      <c r="C219" s="163" t="s">
        <v>2</v>
      </c>
      <c r="D219" s="164">
        <v>1</v>
      </c>
      <c r="E219" s="241">
        <v>0</v>
      </c>
      <c r="F219" s="164">
        <f t="shared" si="12"/>
        <v>0</v>
      </c>
    </row>
    <row r="220" spans="1:6" ht="30">
      <c r="A220" s="161" t="s">
        <v>304</v>
      </c>
      <c r="B220" s="162" t="s">
        <v>378</v>
      </c>
      <c r="C220" s="163" t="s">
        <v>2</v>
      </c>
      <c r="D220" s="164">
        <v>1</v>
      </c>
      <c r="E220" s="241">
        <v>0</v>
      </c>
      <c r="F220" s="164">
        <f t="shared" si="12"/>
        <v>0</v>
      </c>
    </row>
    <row r="221" spans="1:6">
      <c r="A221" s="161" t="s">
        <v>304</v>
      </c>
      <c r="B221" s="162" t="s">
        <v>379</v>
      </c>
      <c r="C221" s="163" t="s">
        <v>2</v>
      </c>
      <c r="D221" s="164">
        <v>1</v>
      </c>
      <c r="E221" s="241">
        <v>0</v>
      </c>
      <c r="F221" s="164">
        <f t="shared" si="12"/>
        <v>0</v>
      </c>
    </row>
    <row r="222" spans="1:6">
      <c r="A222" s="161"/>
      <c r="B222" s="162"/>
      <c r="C222" s="163"/>
      <c r="D222" s="164"/>
      <c r="E222" s="164"/>
      <c r="F222" s="164"/>
    </row>
    <row r="223" spans="1:6" ht="315">
      <c r="A223" s="161" t="s">
        <v>273</v>
      </c>
      <c r="B223" s="162" t="s">
        <v>380</v>
      </c>
      <c r="C223" s="163" t="s">
        <v>2</v>
      </c>
      <c r="D223" s="164">
        <v>10</v>
      </c>
      <c r="E223" s="241">
        <v>0</v>
      </c>
      <c r="F223" s="164">
        <f t="shared" si="12"/>
        <v>0</v>
      </c>
    </row>
    <row r="224" spans="1:6" hidden="1">
      <c r="B224" s="166"/>
      <c r="C224" s="166"/>
      <c r="D224" s="166"/>
      <c r="E224" s="166"/>
      <c r="F224" s="166"/>
    </row>
    <row r="226" spans="1:6" ht="90">
      <c r="A226" s="161" t="s">
        <v>276</v>
      </c>
      <c r="B226" s="162" t="s">
        <v>381</v>
      </c>
      <c r="C226" s="163" t="s">
        <v>265</v>
      </c>
      <c r="D226" s="164">
        <v>1</v>
      </c>
      <c r="E226" s="241">
        <v>0</v>
      </c>
      <c r="F226" s="164">
        <f t="shared" ref="F226:F228" si="13">D226*E226</f>
        <v>0</v>
      </c>
    </row>
    <row r="227" spans="1:6">
      <c r="A227" s="161"/>
      <c r="B227" s="162"/>
      <c r="C227" s="163"/>
      <c r="D227" s="164"/>
      <c r="E227" s="164"/>
      <c r="F227" s="164"/>
    </row>
    <row r="228" spans="1:6" ht="90">
      <c r="A228" s="161" t="s">
        <v>278</v>
      </c>
      <c r="B228" s="162" t="s">
        <v>382</v>
      </c>
      <c r="C228" s="163" t="s">
        <v>265</v>
      </c>
      <c r="D228" s="164">
        <v>1</v>
      </c>
      <c r="E228" s="241">
        <v>0</v>
      </c>
      <c r="F228" s="164">
        <f t="shared" si="13"/>
        <v>0</v>
      </c>
    </row>
    <row r="230" spans="1:6">
      <c r="A230" s="157" t="s">
        <v>308</v>
      </c>
      <c r="B230" s="158" t="s">
        <v>336</v>
      </c>
      <c r="C230" s="159"/>
      <c r="D230" s="159"/>
      <c r="E230" s="159"/>
      <c r="F230" s="160">
        <f>SUM(F211:F228)</f>
        <v>0</v>
      </c>
    </row>
    <row r="232" spans="1:6">
      <c r="A232" s="157" t="s">
        <v>337</v>
      </c>
      <c r="B232" s="158" t="s">
        <v>345</v>
      </c>
      <c r="C232" s="159"/>
      <c r="D232" s="159"/>
      <c r="E232" s="159"/>
      <c r="F232" s="160"/>
    </row>
    <row r="234" spans="1:6" ht="210">
      <c r="A234" s="161" t="s">
        <v>259</v>
      </c>
      <c r="B234" s="162" t="s">
        <v>383</v>
      </c>
      <c r="C234" s="163" t="s">
        <v>265</v>
      </c>
      <c r="D234" s="164">
        <v>1</v>
      </c>
      <c r="E234" s="241">
        <v>0</v>
      </c>
      <c r="F234" s="164">
        <f t="shared" ref="F234" si="14">D234*E234</f>
        <v>0</v>
      </c>
    </row>
    <row r="236" spans="1:6">
      <c r="A236" s="157" t="s">
        <v>337</v>
      </c>
      <c r="B236" s="158" t="s">
        <v>347</v>
      </c>
      <c r="C236" s="159"/>
      <c r="D236" s="159"/>
      <c r="E236" s="159"/>
      <c r="F236" s="160">
        <f>F234</f>
        <v>0</v>
      </c>
    </row>
    <row r="239" spans="1:6">
      <c r="B239" s="158" t="s">
        <v>384</v>
      </c>
      <c r="C239" s="159"/>
      <c r="D239" s="159"/>
      <c r="E239" s="159"/>
    </row>
    <row r="241" spans="1:6">
      <c r="A241" s="170" t="s">
        <v>263</v>
      </c>
      <c r="B241" s="158" t="s">
        <v>0</v>
      </c>
      <c r="C241" s="159"/>
      <c r="D241" s="159"/>
      <c r="E241" s="159"/>
      <c r="F241" s="160">
        <f>F155</f>
        <v>0</v>
      </c>
    </row>
    <row r="242" spans="1:6">
      <c r="A242" s="170" t="s">
        <v>269</v>
      </c>
      <c r="B242" s="158" t="s">
        <v>3</v>
      </c>
      <c r="C242" s="159"/>
      <c r="D242" s="159"/>
      <c r="E242" s="159"/>
      <c r="F242" s="160">
        <f>F189</f>
        <v>0</v>
      </c>
    </row>
    <row r="243" spans="1:6">
      <c r="A243" s="170" t="s">
        <v>287</v>
      </c>
      <c r="B243" s="158" t="s">
        <v>364</v>
      </c>
      <c r="C243" s="159"/>
      <c r="D243" s="159"/>
      <c r="E243" s="159"/>
      <c r="F243" s="160">
        <f>F199</f>
        <v>0</v>
      </c>
    </row>
    <row r="244" spans="1:6">
      <c r="A244" s="170" t="s">
        <v>301</v>
      </c>
      <c r="B244" s="158" t="s">
        <v>338</v>
      </c>
      <c r="C244" s="159"/>
      <c r="D244" s="159"/>
      <c r="E244" s="159"/>
      <c r="F244" s="160">
        <f>F207</f>
        <v>0</v>
      </c>
    </row>
    <row r="245" spans="1:6">
      <c r="A245" s="170" t="s">
        <v>308</v>
      </c>
      <c r="B245" s="158" t="s">
        <v>309</v>
      </c>
      <c r="C245" s="159"/>
      <c r="D245" s="159"/>
      <c r="E245" s="159"/>
      <c r="F245" s="160">
        <f>F230</f>
        <v>0</v>
      </c>
    </row>
    <row r="246" spans="1:6">
      <c r="A246" s="170" t="s">
        <v>337</v>
      </c>
      <c r="B246" s="158" t="s">
        <v>345</v>
      </c>
      <c r="C246" s="159"/>
      <c r="D246" s="159"/>
      <c r="E246" s="159"/>
      <c r="F246" s="160">
        <f>F236</f>
        <v>0</v>
      </c>
    </row>
    <row r="248" spans="1:6">
      <c r="A248" s="170" t="s">
        <v>350</v>
      </c>
      <c r="B248" s="158" t="s">
        <v>385</v>
      </c>
      <c r="C248" s="159"/>
      <c r="D248" s="159"/>
      <c r="E248" s="159"/>
      <c r="F248" s="160">
        <f>SUM(F241:F246)</f>
        <v>0</v>
      </c>
    </row>
    <row r="251" spans="1:6">
      <c r="A251" s="157" t="s">
        <v>386</v>
      </c>
      <c r="B251" s="158" t="s">
        <v>387</v>
      </c>
      <c r="C251" s="159"/>
      <c r="D251" s="159"/>
      <c r="E251" s="159"/>
      <c r="F251" s="160"/>
    </row>
    <row r="252" spans="1:6" ht="25.5">
      <c r="C252" s="26" t="s">
        <v>417</v>
      </c>
      <c r="D252" s="173" t="s">
        <v>34</v>
      </c>
      <c r="E252" s="171" t="s">
        <v>35</v>
      </c>
      <c r="F252" s="172" t="s">
        <v>55</v>
      </c>
    </row>
    <row r="253" spans="1:6">
      <c r="A253" s="157" t="s">
        <v>263</v>
      </c>
      <c r="B253" s="158" t="s">
        <v>0</v>
      </c>
      <c r="C253" s="159"/>
      <c r="D253" s="159"/>
      <c r="E253" s="159"/>
      <c r="F253" s="160"/>
    </row>
    <row r="255" spans="1:6" ht="285">
      <c r="A255" s="161" t="s">
        <v>259</v>
      </c>
      <c r="B255" s="162" t="s">
        <v>352</v>
      </c>
      <c r="C255" s="163"/>
      <c r="D255" s="164"/>
      <c r="E255" s="164"/>
      <c r="F255" s="164"/>
    </row>
    <row r="256" spans="1:6">
      <c r="A256" s="161" t="s">
        <v>304</v>
      </c>
      <c r="B256" s="162" t="s">
        <v>353</v>
      </c>
      <c r="C256" s="163" t="s">
        <v>313</v>
      </c>
      <c r="D256" s="164">
        <v>138</v>
      </c>
      <c r="E256" s="241">
        <v>0</v>
      </c>
      <c r="F256" s="164">
        <f t="shared" ref="F256:F258" si="15">D256*E256</f>
        <v>0</v>
      </c>
    </row>
    <row r="257" spans="1:6">
      <c r="A257" s="161"/>
      <c r="B257" s="162"/>
      <c r="C257" s="163"/>
      <c r="D257" s="164"/>
      <c r="E257" s="164"/>
      <c r="F257" s="164"/>
    </row>
    <row r="258" spans="1:6">
      <c r="A258" s="161" t="s">
        <v>304</v>
      </c>
      <c r="B258" s="162" t="s">
        <v>388</v>
      </c>
      <c r="C258" s="163" t="s">
        <v>313</v>
      </c>
      <c r="D258" s="164">
        <v>58</v>
      </c>
      <c r="E258" s="241">
        <v>0</v>
      </c>
      <c r="F258" s="164">
        <f t="shared" si="15"/>
        <v>0</v>
      </c>
    </row>
    <row r="260" spans="1:6">
      <c r="A260" s="157" t="s">
        <v>263</v>
      </c>
      <c r="B260" s="158" t="s">
        <v>268</v>
      </c>
      <c r="C260" s="159"/>
      <c r="D260" s="159"/>
      <c r="E260" s="159"/>
      <c r="F260" s="160">
        <f>SUM(F256:F259)</f>
        <v>0</v>
      </c>
    </row>
    <row r="262" spans="1:6">
      <c r="A262" s="157" t="s">
        <v>269</v>
      </c>
      <c r="B262" s="158" t="s">
        <v>3</v>
      </c>
      <c r="C262" s="159"/>
      <c r="D262" s="159"/>
      <c r="E262" s="159"/>
      <c r="F262" s="160"/>
    </row>
    <row r="264" spans="1:6" ht="330">
      <c r="A264" s="161" t="s">
        <v>259</v>
      </c>
      <c r="B264" s="162" t="s">
        <v>354</v>
      </c>
      <c r="C264" s="163"/>
      <c r="D264" s="164"/>
      <c r="E264" s="164"/>
      <c r="F264" s="164"/>
    </row>
    <row r="265" spans="1:6">
      <c r="A265" s="161"/>
      <c r="B265" s="162"/>
      <c r="C265" s="163"/>
      <c r="D265" s="164"/>
      <c r="E265" s="164"/>
      <c r="F265" s="164"/>
    </row>
    <row r="266" spans="1:6">
      <c r="A266" s="161" t="s">
        <v>304</v>
      </c>
      <c r="B266" s="162" t="s">
        <v>355</v>
      </c>
      <c r="C266" s="163" t="s">
        <v>1</v>
      </c>
      <c r="D266" s="164">
        <v>401</v>
      </c>
      <c r="E266" s="241">
        <v>0</v>
      </c>
      <c r="F266" s="164">
        <f t="shared" ref="F266:F302" si="16">D266*E266</f>
        <v>0</v>
      </c>
    </row>
    <row r="267" spans="1:6">
      <c r="A267" s="161"/>
      <c r="B267" s="162"/>
      <c r="C267" s="163"/>
      <c r="D267" s="164"/>
      <c r="E267" s="164"/>
      <c r="F267" s="164"/>
    </row>
    <row r="268" spans="1:6" ht="225">
      <c r="A268" s="161" t="s">
        <v>266</v>
      </c>
      <c r="B268" s="162" t="s">
        <v>357</v>
      </c>
      <c r="C268" s="163" t="s">
        <v>1</v>
      </c>
      <c r="D268" s="164">
        <v>10</v>
      </c>
      <c r="E268" s="241">
        <v>0</v>
      </c>
      <c r="F268" s="164">
        <f t="shared" si="16"/>
        <v>0</v>
      </c>
    </row>
    <row r="269" spans="1:6">
      <c r="A269" s="161"/>
      <c r="B269" s="162"/>
      <c r="C269" s="163"/>
      <c r="D269" s="164"/>
      <c r="E269" s="164"/>
      <c r="F269" s="164"/>
    </row>
    <row r="270" spans="1:6" ht="45">
      <c r="A270" s="161" t="s">
        <v>273</v>
      </c>
      <c r="B270" s="162" t="s">
        <v>389</v>
      </c>
      <c r="C270" s="163"/>
      <c r="D270" s="164"/>
      <c r="E270" s="164"/>
      <c r="F270" s="164"/>
    </row>
    <row r="271" spans="1:6">
      <c r="A271" s="161"/>
      <c r="B271" s="162"/>
      <c r="C271" s="163"/>
      <c r="D271" s="164"/>
      <c r="E271" s="164"/>
      <c r="F271" s="164"/>
    </row>
    <row r="272" spans="1:6">
      <c r="A272" s="161" t="s">
        <v>304</v>
      </c>
      <c r="B272" s="162" t="s">
        <v>390</v>
      </c>
      <c r="C272" s="163" t="s">
        <v>1</v>
      </c>
      <c r="D272" s="164">
        <v>41.76</v>
      </c>
      <c r="E272" s="241">
        <v>0</v>
      </c>
      <c r="F272" s="164">
        <f t="shared" si="16"/>
        <v>0</v>
      </c>
    </row>
    <row r="273" spans="1:6">
      <c r="A273" s="161"/>
      <c r="B273" s="162"/>
      <c r="C273" s="163"/>
      <c r="D273" s="164"/>
      <c r="E273" s="164"/>
      <c r="F273" s="164"/>
    </row>
    <row r="274" spans="1:6" ht="90">
      <c r="A274" s="161" t="s">
        <v>276</v>
      </c>
      <c r="B274" s="162" t="s">
        <v>391</v>
      </c>
      <c r="C274" s="163" t="s">
        <v>1</v>
      </c>
      <c r="D274" s="164">
        <v>7.94</v>
      </c>
      <c r="E274" s="241">
        <v>0</v>
      </c>
      <c r="F274" s="164">
        <f t="shared" si="16"/>
        <v>0</v>
      </c>
    </row>
    <row r="275" spans="1:6">
      <c r="A275" s="161"/>
      <c r="B275" s="162"/>
      <c r="C275" s="163"/>
      <c r="D275" s="164"/>
      <c r="E275" s="164"/>
      <c r="F275" s="164"/>
    </row>
    <row r="276" spans="1:6" ht="75">
      <c r="A276" s="161" t="s">
        <v>278</v>
      </c>
      <c r="B276" s="162" t="s">
        <v>358</v>
      </c>
      <c r="C276" s="163"/>
      <c r="D276" s="164"/>
      <c r="E276" s="164"/>
      <c r="F276" s="164"/>
    </row>
    <row r="277" spans="1:6">
      <c r="A277" s="161"/>
      <c r="B277" s="162"/>
      <c r="C277" s="163"/>
      <c r="D277" s="164"/>
      <c r="E277" s="164"/>
      <c r="F277" s="164"/>
    </row>
    <row r="278" spans="1:6">
      <c r="A278" s="161" t="s">
        <v>304</v>
      </c>
      <c r="B278" s="162" t="s">
        <v>353</v>
      </c>
      <c r="C278" s="163" t="s">
        <v>275</v>
      </c>
      <c r="D278" s="164">
        <v>151.80000000000001</v>
      </c>
      <c r="E278" s="241">
        <v>0</v>
      </c>
      <c r="F278" s="164">
        <f t="shared" si="16"/>
        <v>0</v>
      </c>
    </row>
    <row r="279" spans="1:6">
      <c r="A279" s="161"/>
      <c r="B279" s="162"/>
      <c r="C279" s="163"/>
      <c r="D279" s="164"/>
      <c r="E279" s="164"/>
      <c r="F279" s="164"/>
    </row>
    <row r="280" spans="1:6">
      <c r="A280" s="161" t="s">
        <v>304</v>
      </c>
      <c r="B280" s="162" t="s">
        <v>392</v>
      </c>
      <c r="C280" s="163" t="s">
        <v>275</v>
      </c>
      <c r="D280" s="164">
        <v>43.8</v>
      </c>
      <c r="E280" s="241">
        <v>0</v>
      </c>
      <c r="F280" s="164">
        <f t="shared" si="16"/>
        <v>0</v>
      </c>
    </row>
    <row r="281" spans="1:6">
      <c r="A281" s="161"/>
      <c r="B281" s="162"/>
      <c r="C281" s="163"/>
      <c r="D281" s="164"/>
      <c r="E281" s="164"/>
      <c r="F281" s="164"/>
    </row>
    <row r="282" spans="1:6" ht="150">
      <c r="A282" s="161" t="s">
        <v>280</v>
      </c>
      <c r="B282" s="162" t="s">
        <v>393</v>
      </c>
      <c r="C282" s="163"/>
      <c r="D282" s="164"/>
      <c r="E282" s="164"/>
      <c r="F282" s="164"/>
    </row>
    <row r="283" spans="1:6">
      <c r="A283" s="161"/>
      <c r="B283" s="162"/>
      <c r="C283" s="163"/>
      <c r="D283" s="164"/>
      <c r="E283" s="164"/>
      <c r="F283" s="164"/>
    </row>
    <row r="284" spans="1:6">
      <c r="A284" s="161" t="s">
        <v>304</v>
      </c>
      <c r="B284" s="162" t="s">
        <v>353</v>
      </c>
      <c r="C284" s="163" t="s">
        <v>1</v>
      </c>
      <c r="D284" s="164">
        <v>34</v>
      </c>
      <c r="E284" s="241">
        <v>0</v>
      </c>
      <c r="F284" s="164">
        <f t="shared" si="16"/>
        <v>0</v>
      </c>
    </row>
    <row r="285" spans="1:6">
      <c r="A285" s="161"/>
      <c r="B285" s="162"/>
      <c r="C285" s="163"/>
      <c r="D285" s="164"/>
      <c r="E285" s="164"/>
      <c r="F285" s="164"/>
    </row>
    <row r="286" spans="1:6" ht="150">
      <c r="A286" s="161" t="s">
        <v>282</v>
      </c>
      <c r="B286" s="162" t="s">
        <v>394</v>
      </c>
      <c r="C286" s="163" t="s">
        <v>1</v>
      </c>
      <c r="D286" s="164">
        <v>3.48</v>
      </c>
      <c r="E286" s="241">
        <v>0</v>
      </c>
      <c r="F286" s="164">
        <f t="shared" si="16"/>
        <v>0</v>
      </c>
    </row>
    <row r="287" spans="1:6">
      <c r="A287" s="161"/>
      <c r="B287" s="162"/>
      <c r="C287" s="163"/>
      <c r="D287" s="164"/>
      <c r="E287" s="164"/>
      <c r="F287" s="164"/>
    </row>
    <row r="288" spans="1:6" ht="90">
      <c r="A288" s="161" t="s">
        <v>284</v>
      </c>
      <c r="B288" s="162" t="s">
        <v>360</v>
      </c>
      <c r="C288" s="163"/>
      <c r="D288" s="164"/>
      <c r="E288" s="164"/>
      <c r="F288" s="164"/>
    </row>
    <row r="289" spans="1:6">
      <c r="A289" s="161"/>
      <c r="B289" s="162"/>
      <c r="C289" s="163"/>
      <c r="D289" s="164"/>
      <c r="E289" s="164"/>
      <c r="F289" s="164"/>
    </row>
    <row r="290" spans="1:6">
      <c r="A290" s="161" t="s">
        <v>304</v>
      </c>
      <c r="B290" s="162" t="s">
        <v>353</v>
      </c>
      <c r="C290" s="163" t="s">
        <v>1</v>
      </c>
      <c r="D290" s="164">
        <v>109</v>
      </c>
      <c r="E290" s="241">
        <v>0</v>
      </c>
      <c r="F290" s="164">
        <f t="shared" si="16"/>
        <v>0</v>
      </c>
    </row>
    <row r="291" spans="1:6">
      <c r="A291" s="161"/>
      <c r="B291" s="162"/>
      <c r="C291" s="163"/>
      <c r="D291" s="164"/>
      <c r="E291" s="164"/>
      <c r="F291" s="164"/>
    </row>
    <row r="292" spans="1:6" ht="75">
      <c r="A292" s="161" t="s">
        <v>298</v>
      </c>
      <c r="B292" s="162" t="s">
        <v>361</v>
      </c>
      <c r="C292" s="163" t="s">
        <v>1</v>
      </c>
      <c r="D292" s="164">
        <v>15.12</v>
      </c>
      <c r="E292" s="241">
        <v>0</v>
      </c>
      <c r="F292" s="164">
        <f t="shared" si="16"/>
        <v>0</v>
      </c>
    </row>
    <row r="293" spans="1:6">
      <c r="A293" s="161"/>
      <c r="B293" s="162"/>
      <c r="C293" s="163"/>
      <c r="D293" s="164"/>
      <c r="E293" s="164"/>
      <c r="F293" s="164"/>
    </row>
    <row r="294" spans="1:6" ht="105">
      <c r="A294" s="161" t="s">
        <v>334</v>
      </c>
      <c r="B294" s="162" t="s">
        <v>362</v>
      </c>
      <c r="C294" s="163"/>
      <c r="D294" s="164"/>
      <c r="E294" s="164"/>
      <c r="F294" s="164"/>
    </row>
    <row r="295" spans="1:6">
      <c r="A295" s="161"/>
      <c r="B295" s="162"/>
      <c r="C295" s="163"/>
      <c r="D295" s="164"/>
      <c r="E295" s="164"/>
      <c r="F295" s="164"/>
    </row>
    <row r="296" spans="1:6">
      <c r="A296" s="161" t="s">
        <v>304</v>
      </c>
      <c r="B296" s="162" t="s">
        <v>353</v>
      </c>
      <c r="C296" s="163" t="s">
        <v>1</v>
      </c>
      <c r="D296" s="164">
        <v>235</v>
      </c>
      <c r="E296" s="241">
        <v>0</v>
      </c>
      <c r="F296" s="164">
        <f t="shared" si="16"/>
        <v>0</v>
      </c>
    </row>
    <row r="297" spans="1:6">
      <c r="A297" s="161"/>
      <c r="B297" s="162"/>
      <c r="C297" s="163"/>
      <c r="D297" s="164"/>
      <c r="E297" s="164"/>
      <c r="F297" s="164"/>
    </row>
    <row r="298" spans="1:6">
      <c r="A298" s="161" t="s">
        <v>304</v>
      </c>
      <c r="B298" s="162" t="s">
        <v>392</v>
      </c>
      <c r="C298" s="163" t="s">
        <v>1</v>
      </c>
      <c r="D298" s="164">
        <v>2.96</v>
      </c>
      <c r="E298" s="241">
        <v>0</v>
      </c>
      <c r="F298" s="164">
        <f t="shared" si="16"/>
        <v>0</v>
      </c>
    </row>
    <row r="299" spans="1:6">
      <c r="A299" s="161"/>
      <c r="B299" s="162"/>
      <c r="C299" s="163"/>
      <c r="D299" s="164"/>
      <c r="E299" s="164"/>
      <c r="F299" s="164"/>
    </row>
    <row r="300" spans="1:6" ht="105">
      <c r="A300" s="161" t="s">
        <v>395</v>
      </c>
      <c r="B300" s="162" t="s">
        <v>283</v>
      </c>
      <c r="C300" s="163" t="s">
        <v>1</v>
      </c>
      <c r="D300" s="164">
        <v>97.5</v>
      </c>
      <c r="E300" s="241">
        <v>0</v>
      </c>
      <c r="F300" s="164">
        <f t="shared" si="16"/>
        <v>0</v>
      </c>
    </row>
    <row r="301" spans="1:6">
      <c r="A301" s="161"/>
      <c r="B301" s="162"/>
      <c r="C301" s="163"/>
      <c r="D301" s="164"/>
      <c r="E301" s="164"/>
      <c r="F301" s="164"/>
    </row>
    <row r="302" spans="1:6" ht="120">
      <c r="A302" s="161" t="s">
        <v>396</v>
      </c>
      <c r="B302" s="162" t="s">
        <v>285</v>
      </c>
      <c r="C302" s="163" t="s">
        <v>1</v>
      </c>
      <c r="D302" s="164">
        <v>97.5</v>
      </c>
      <c r="E302" s="241">
        <v>0</v>
      </c>
      <c r="F302" s="164">
        <f t="shared" si="16"/>
        <v>0</v>
      </c>
    </row>
    <row r="304" spans="1:6">
      <c r="A304" s="157" t="s">
        <v>269</v>
      </c>
      <c r="B304" s="158" t="s">
        <v>363</v>
      </c>
      <c r="C304" s="159"/>
      <c r="D304" s="159"/>
      <c r="E304" s="159"/>
      <c r="F304" s="160">
        <f>SUM(SUM(F266:F302))</f>
        <v>0</v>
      </c>
    </row>
    <row r="306" spans="1:6">
      <c r="A306" s="157" t="s">
        <v>287</v>
      </c>
      <c r="B306" s="158" t="s">
        <v>364</v>
      </c>
      <c r="C306" s="159"/>
      <c r="D306" s="159"/>
      <c r="E306" s="159"/>
      <c r="F306" s="160"/>
    </row>
    <row r="308" spans="1:6" ht="60">
      <c r="A308" s="161" t="s">
        <v>259</v>
      </c>
      <c r="B308" s="162" t="s">
        <v>397</v>
      </c>
      <c r="C308" s="163"/>
      <c r="D308" s="164"/>
      <c r="E308" s="164"/>
      <c r="F308" s="164"/>
    </row>
    <row r="309" spans="1:6">
      <c r="A309" s="161"/>
      <c r="B309" s="162"/>
      <c r="C309" s="163"/>
      <c r="D309" s="164"/>
      <c r="E309" s="164"/>
      <c r="F309" s="164"/>
    </row>
    <row r="310" spans="1:6">
      <c r="A310" s="161" t="s">
        <v>304</v>
      </c>
      <c r="B310" s="162" t="s">
        <v>392</v>
      </c>
      <c r="C310" s="163" t="s">
        <v>1</v>
      </c>
      <c r="D310" s="164">
        <v>8.6199999999999992</v>
      </c>
      <c r="E310" s="241">
        <v>0</v>
      </c>
      <c r="F310" s="164">
        <f t="shared" ref="F310:F318" si="17">D310*E310</f>
        <v>0</v>
      </c>
    </row>
    <row r="311" spans="1:6">
      <c r="A311" s="161"/>
      <c r="B311" s="162"/>
      <c r="C311" s="163"/>
      <c r="D311" s="164"/>
      <c r="E311" s="164"/>
      <c r="F311" s="164"/>
    </row>
    <row r="312" spans="1:6" ht="90">
      <c r="A312" s="161" t="s">
        <v>266</v>
      </c>
      <c r="B312" s="162" t="s">
        <v>398</v>
      </c>
      <c r="C312" s="163" t="s">
        <v>2</v>
      </c>
      <c r="D312" s="164">
        <v>9</v>
      </c>
      <c r="E312" s="241">
        <v>0</v>
      </c>
      <c r="F312" s="164">
        <f t="shared" si="17"/>
        <v>0</v>
      </c>
    </row>
    <row r="313" spans="1:6">
      <c r="A313" s="161"/>
      <c r="B313" s="162"/>
      <c r="C313" s="163"/>
      <c r="D313" s="164"/>
      <c r="E313" s="164"/>
      <c r="F313" s="164"/>
    </row>
    <row r="314" spans="1:6" ht="75">
      <c r="A314" s="161" t="s">
        <v>273</v>
      </c>
      <c r="B314" s="162" t="s">
        <v>365</v>
      </c>
      <c r="C314" s="163" t="s">
        <v>1</v>
      </c>
      <c r="D314" s="164">
        <v>1.01</v>
      </c>
      <c r="E314" s="241">
        <v>0</v>
      </c>
      <c r="F314" s="164">
        <f t="shared" si="17"/>
        <v>0</v>
      </c>
    </row>
    <row r="315" spans="1:6">
      <c r="A315" s="161"/>
      <c r="B315" s="162"/>
      <c r="C315" s="163"/>
      <c r="D315" s="164"/>
      <c r="E315" s="164"/>
      <c r="F315" s="164"/>
    </row>
    <row r="316" spans="1:6" ht="90">
      <c r="A316" s="161" t="s">
        <v>276</v>
      </c>
      <c r="B316" s="162" t="s">
        <v>366</v>
      </c>
      <c r="C316" s="163" t="s">
        <v>1</v>
      </c>
      <c r="D316" s="164">
        <v>2.4700000000000002</v>
      </c>
      <c r="E316" s="241">
        <v>0</v>
      </c>
      <c r="F316" s="164">
        <f t="shared" si="17"/>
        <v>0</v>
      </c>
    </row>
    <row r="317" spans="1:6">
      <c r="A317" s="161"/>
      <c r="B317" s="162"/>
      <c r="C317" s="163"/>
      <c r="D317" s="164"/>
      <c r="E317" s="164"/>
      <c r="F317" s="164"/>
    </row>
    <row r="318" spans="1:6" ht="150">
      <c r="A318" s="161" t="s">
        <v>278</v>
      </c>
      <c r="B318" s="162" t="s">
        <v>367</v>
      </c>
      <c r="C318" s="163" t="s">
        <v>2</v>
      </c>
      <c r="D318" s="164">
        <v>6</v>
      </c>
      <c r="E318" s="241">
        <v>0</v>
      </c>
      <c r="F318" s="164">
        <f t="shared" si="17"/>
        <v>0</v>
      </c>
    </row>
    <row r="320" spans="1:6">
      <c r="A320" s="157" t="s">
        <v>287</v>
      </c>
      <c r="B320" s="158" t="s">
        <v>368</v>
      </c>
      <c r="C320" s="159"/>
      <c r="D320" s="159"/>
      <c r="E320" s="159"/>
      <c r="F320" s="160">
        <f>SUM(SUM(F310:F318))</f>
        <v>0</v>
      </c>
    </row>
    <row r="322" spans="1:6">
      <c r="A322" s="157" t="s">
        <v>301</v>
      </c>
      <c r="B322" s="158" t="s">
        <v>338</v>
      </c>
      <c r="C322" s="159"/>
      <c r="D322" s="159"/>
      <c r="E322" s="159"/>
      <c r="F322" s="160"/>
    </row>
    <row r="324" spans="1:6" ht="45">
      <c r="A324" s="161" t="s">
        <v>259</v>
      </c>
      <c r="B324" s="162" t="s">
        <v>369</v>
      </c>
      <c r="C324" s="163" t="s">
        <v>2</v>
      </c>
      <c r="D324" s="164">
        <v>1</v>
      </c>
      <c r="E324" s="241">
        <v>0</v>
      </c>
      <c r="F324" s="164">
        <f t="shared" ref="F324:F326" si="18">D324*E324</f>
        <v>0</v>
      </c>
    </row>
    <row r="325" spans="1:6">
      <c r="A325" s="161"/>
      <c r="B325" s="162"/>
      <c r="C325" s="163"/>
      <c r="D325" s="164"/>
      <c r="E325" s="164"/>
      <c r="F325" s="164"/>
    </row>
    <row r="326" spans="1:6" ht="270">
      <c r="A326" s="161" t="s">
        <v>266</v>
      </c>
      <c r="B326" s="162" t="s">
        <v>370</v>
      </c>
      <c r="C326" s="163" t="s">
        <v>2</v>
      </c>
      <c r="D326" s="164">
        <v>6</v>
      </c>
      <c r="E326" s="241">
        <v>0</v>
      </c>
      <c r="F326" s="164">
        <f t="shared" si="18"/>
        <v>0</v>
      </c>
    </row>
    <row r="328" spans="1:6">
      <c r="A328" s="157" t="s">
        <v>301</v>
      </c>
      <c r="B328" s="158" t="s">
        <v>343</v>
      </c>
      <c r="C328" s="159"/>
      <c r="D328" s="159"/>
      <c r="E328" s="159"/>
      <c r="F328" s="160">
        <f>SUM(F324:F326)</f>
        <v>0</v>
      </c>
    </row>
    <row r="330" spans="1:6">
      <c r="A330" s="157" t="s">
        <v>308</v>
      </c>
      <c r="B330" s="158" t="s">
        <v>309</v>
      </c>
      <c r="C330" s="159"/>
      <c r="D330" s="159"/>
      <c r="E330" s="159"/>
      <c r="F330" s="160"/>
    </row>
    <row r="332" spans="1:6" ht="90">
      <c r="A332" s="161" t="s">
        <v>259</v>
      </c>
      <c r="B332" s="162" t="s">
        <v>399</v>
      </c>
      <c r="C332" s="163"/>
      <c r="D332" s="164"/>
      <c r="E332" s="164"/>
      <c r="F332" s="164"/>
    </row>
    <row r="333" spans="1:6">
      <c r="A333" s="161"/>
      <c r="B333" s="162"/>
      <c r="C333" s="163"/>
      <c r="D333" s="164"/>
      <c r="E333" s="164"/>
      <c r="F333" s="164"/>
    </row>
    <row r="334" spans="1:6">
      <c r="A334" s="161" t="s">
        <v>304</v>
      </c>
      <c r="B334" s="162" t="s">
        <v>400</v>
      </c>
      <c r="C334" s="163" t="s">
        <v>313</v>
      </c>
      <c r="D334" s="164">
        <v>29</v>
      </c>
      <c r="E334" s="241">
        <v>0</v>
      </c>
      <c r="F334" s="164">
        <f t="shared" ref="F334:F354" si="19">D334*E334</f>
        <v>0</v>
      </c>
    </row>
    <row r="335" spans="1:6">
      <c r="A335" s="161"/>
      <c r="B335" s="162"/>
      <c r="C335" s="163"/>
      <c r="D335" s="164"/>
      <c r="E335" s="164"/>
      <c r="F335" s="164"/>
    </row>
    <row r="336" spans="1:6">
      <c r="A336" s="161" t="s">
        <v>304</v>
      </c>
      <c r="B336" s="162" t="s">
        <v>401</v>
      </c>
      <c r="C336" s="163" t="s">
        <v>313</v>
      </c>
      <c r="D336" s="164">
        <v>109</v>
      </c>
      <c r="E336" s="241">
        <v>0</v>
      </c>
      <c r="F336" s="164">
        <f t="shared" si="19"/>
        <v>0</v>
      </c>
    </row>
    <row r="337" spans="1:6">
      <c r="A337" s="161"/>
      <c r="B337" s="162"/>
      <c r="C337" s="163"/>
      <c r="D337" s="164"/>
      <c r="E337" s="164"/>
      <c r="F337" s="164"/>
    </row>
    <row r="338" spans="1:6" ht="90">
      <c r="A338" s="161" t="s">
        <v>266</v>
      </c>
      <c r="B338" s="162" t="s">
        <v>402</v>
      </c>
      <c r="C338" s="163"/>
      <c r="D338" s="164"/>
      <c r="E338" s="164"/>
      <c r="F338" s="164"/>
    </row>
    <row r="339" spans="1:6">
      <c r="A339" s="161"/>
      <c r="B339" s="162"/>
      <c r="C339" s="163"/>
      <c r="D339" s="164"/>
      <c r="E339" s="164"/>
      <c r="F339" s="164"/>
    </row>
    <row r="340" spans="1:6">
      <c r="A340" s="161" t="s">
        <v>304</v>
      </c>
      <c r="B340" s="162" t="s">
        <v>403</v>
      </c>
      <c r="C340" s="163" t="s">
        <v>313</v>
      </c>
      <c r="D340" s="164">
        <v>58</v>
      </c>
      <c r="E340" s="241">
        <v>0</v>
      </c>
      <c r="F340" s="164">
        <f t="shared" si="19"/>
        <v>0</v>
      </c>
    </row>
    <row r="341" spans="1:6">
      <c r="A341" s="161"/>
      <c r="B341" s="162"/>
      <c r="C341" s="163"/>
      <c r="D341" s="164"/>
      <c r="E341" s="164"/>
      <c r="F341" s="164"/>
    </row>
    <row r="342" spans="1:6" ht="409.5">
      <c r="A342" s="161" t="s">
        <v>273</v>
      </c>
      <c r="B342" s="162" t="s">
        <v>373</v>
      </c>
      <c r="C342" s="163"/>
      <c r="D342" s="164"/>
      <c r="E342" s="164"/>
      <c r="F342" s="164"/>
    </row>
    <row r="343" spans="1:6">
      <c r="A343" s="161"/>
      <c r="B343" s="162"/>
      <c r="C343" s="163"/>
      <c r="D343" s="164"/>
      <c r="E343" s="164"/>
      <c r="F343" s="164"/>
    </row>
    <row r="344" spans="1:6">
      <c r="A344" s="161" t="s">
        <v>304</v>
      </c>
      <c r="B344" s="162" t="s">
        <v>404</v>
      </c>
      <c r="C344" s="163" t="s">
        <v>2</v>
      </c>
      <c r="D344" s="164">
        <v>1</v>
      </c>
      <c r="E344" s="241">
        <v>0</v>
      </c>
      <c r="F344" s="164">
        <f t="shared" si="19"/>
        <v>0</v>
      </c>
    </row>
    <row r="345" spans="1:6">
      <c r="A345" s="161" t="s">
        <v>304</v>
      </c>
      <c r="B345" s="162" t="s">
        <v>405</v>
      </c>
      <c r="C345" s="163" t="s">
        <v>2</v>
      </c>
      <c r="D345" s="164">
        <v>1</v>
      </c>
      <c r="E345" s="241">
        <v>0</v>
      </c>
      <c r="F345" s="164">
        <f t="shared" si="19"/>
        <v>0</v>
      </c>
    </row>
    <row r="346" spans="1:6">
      <c r="A346" s="161" t="s">
        <v>304</v>
      </c>
      <c r="B346" s="162" t="s">
        <v>406</v>
      </c>
      <c r="C346" s="163" t="s">
        <v>2</v>
      </c>
      <c r="D346" s="164">
        <v>1</v>
      </c>
      <c r="E346" s="241">
        <v>0</v>
      </c>
      <c r="F346" s="164">
        <f t="shared" si="19"/>
        <v>0</v>
      </c>
    </row>
    <row r="347" spans="1:6" ht="30">
      <c r="A347" s="161" t="s">
        <v>304</v>
      </c>
      <c r="B347" s="162" t="s">
        <v>407</v>
      </c>
      <c r="C347" s="163" t="s">
        <v>2</v>
      </c>
      <c r="D347" s="164">
        <v>1</v>
      </c>
      <c r="E347" s="241">
        <v>0</v>
      </c>
      <c r="F347" s="164">
        <f t="shared" si="19"/>
        <v>0</v>
      </c>
    </row>
    <row r="348" spans="1:6">
      <c r="A348" s="161" t="s">
        <v>304</v>
      </c>
      <c r="B348" s="162" t="s">
        <v>408</v>
      </c>
      <c r="C348" s="163" t="s">
        <v>2</v>
      </c>
      <c r="D348" s="164">
        <v>1</v>
      </c>
      <c r="E348" s="241">
        <v>0</v>
      </c>
      <c r="F348" s="164">
        <f t="shared" si="19"/>
        <v>0</v>
      </c>
    </row>
    <row r="349" spans="1:6">
      <c r="A349" s="161"/>
      <c r="B349" s="162"/>
      <c r="C349" s="163"/>
      <c r="D349" s="164"/>
      <c r="E349" s="164"/>
      <c r="F349" s="164"/>
    </row>
    <row r="350" spans="1:6" ht="75">
      <c r="A350" s="161" t="s">
        <v>276</v>
      </c>
      <c r="B350" s="162" t="s">
        <v>409</v>
      </c>
      <c r="C350" s="163" t="s">
        <v>2</v>
      </c>
      <c r="D350" s="164">
        <v>9</v>
      </c>
      <c r="E350" s="241">
        <v>0</v>
      </c>
      <c r="F350" s="164">
        <f t="shared" si="19"/>
        <v>0</v>
      </c>
    </row>
    <row r="351" spans="1:6">
      <c r="A351" s="161"/>
      <c r="B351" s="162"/>
      <c r="C351" s="163"/>
      <c r="D351" s="164"/>
      <c r="E351" s="164"/>
      <c r="F351" s="164"/>
    </row>
    <row r="352" spans="1:6" ht="90">
      <c r="A352" s="161" t="s">
        <v>278</v>
      </c>
      <c r="B352" s="162" t="s">
        <v>381</v>
      </c>
      <c r="C352" s="163" t="s">
        <v>265</v>
      </c>
      <c r="D352" s="164">
        <v>1</v>
      </c>
      <c r="E352" s="241">
        <v>0</v>
      </c>
      <c r="F352" s="164">
        <f t="shared" si="19"/>
        <v>0</v>
      </c>
    </row>
    <row r="353" spans="1:6">
      <c r="A353" s="161"/>
      <c r="B353" s="162"/>
      <c r="C353" s="163"/>
      <c r="D353" s="164"/>
      <c r="E353" s="164"/>
      <c r="F353" s="164"/>
    </row>
    <row r="354" spans="1:6" ht="90">
      <c r="A354" s="161" t="s">
        <v>280</v>
      </c>
      <c r="B354" s="162" t="s">
        <v>382</v>
      </c>
      <c r="C354" s="163" t="s">
        <v>265</v>
      </c>
      <c r="D354" s="164">
        <v>1</v>
      </c>
      <c r="E354" s="241">
        <v>0</v>
      </c>
      <c r="F354" s="164">
        <f t="shared" si="19"/>
        <v>0</v>
      </c>
    </row>
    <row r="355" spans="1:6">
      <c r="F355" s="164"/>
    </row>
    <row r="356" spans="1:6">
      <c r="A356" s="157" t="s">
        <v>308</v>
      </c>
      <c r="B356" s="158" t="s">
        <v>336</v>
      </c>
      <c r="C356" s="159"/>
      <c r="D356" s="159"/>
      <c r="E356" s="159"/>
      <c r="F356" s="164">
        <f>SUM(F336:F354)</f>
        <v>0</v>
      </c>
    </row>
    <row r="357" spans="1:6">
      <c r="F357" s="164"/>
    </row>
    <row r="358" spans="1:6">
      <c r="A358" s="157" t="s">
        <v>337</v>
      </c>
      <c r="B358" s="158" t="s">
        <v>345</v>
      </c>
      <c r="C358" s="159"/>
      <c r="D358" s="159"/>
      <c r="E358" s="159"/>
      <c r="F358" s="164"/>
    </row>
    <row r="359" spans="1:6">
      <c r="F359" s="164"/>
    </row>
    <row r="360" spans="1:6" ht="225">
      <c r="A360" s="161" t="s">
        <v>259</v>
      </c>
      <c r="B360" s="162" t="s">
        <v>410</v>
      </c>
      <c r="C360" s="163" t="s">
        <v>265</v>
      </c>
      <c r="D360" s="164">
        <v>1</v>
      </c>
      <c r="E360" s="241">
        <v>0</v>
      </c>
      <c r="F360" s="164">
        <f t="shared" ref="F360" si="20">D360*E360</f>
        <v>0</v>
      </c>
    </row>
    <row r="361" spans="1:6">
      <c r="A361" s="161"/>
      <c r="B361" s="162"/>
      <c r="C361" s="163"/>
      <c r="D361" s="164"/>
      <c r="E361" s="164"/>
      <c r="F361" s="164"/>
    </row>
    <row r="363" spans="1:6">
      <c r="A363" s="157" t="s">
        <v>337</v>
      </c>
      <c r="B363" s="158" t="s">
        <v>347</v>
      </c>
      <c r="C363" s="159"/>
      <c r="D363" s="159"/>
      <c r="E363" s="159"/>
      <c r="F363" s="160">
        <f>F360</f>
        <v>0</v>
      </c>
    </row>
    <row r="366" spans="1:6">
      <c r="B366" s="158" t="s">
        <v>411</v>
      </c>
      <c r="C366" s="159"/>
      <c r="D366" s="159"/>
      <c r="E366" s="159"/>
    </row>
    <row r="368" spans="1:6">
      <c r="A368" s="170" t="s">
        <v>263</v>
      </c>
      <c r="B368" s="158" t="s">
        <v>0</v>
      </c>
      <c r="C368" s="159"/>
      <c r="D368" s="159"/>
      <c r="E368" s="159"/>
      <c r="F368" s="160">
        <f>F260</f>
        <v>0</v>
      </c>
    </row>
    <row r="369" spans="1:6">
      <c r="A369" s="170" t="s">
        <v>269</v>
      </c>
      <c r="B369" s="158" t="s">
        <v>3</v>
      </c>
      <c r="C369" s="159"/>
      <c r="D369" s="159"/>
      <c r="E369" s="159"/>
      <c r="F369" s="160">
        <f>F304</f>
        <v>0</v>
      </c>
    </row>
    <row r="370" spans="1:6">
      <c r="A370" s="170" t="s">
        <v>287</v>
      </c>
      <c r="B370" s="158" t="s">
        <v>364</v>
      </c>
      <c r="C370" s="159"/>
      <c r="D370" s="159"/>
      <c r="E370" s="159"/>
      <c r="F370" s="160">
        <f>F320</f>
        <v>0</v>
      </c>
    </row>
    <row r="371" spans="1:6">
      <c r="A371" s="170" t="s">
        <v>301</v>
      </c>
      <c r="B371" s="158" t="s">
        <v>338</v>
      </c>
      <c r="C371" s="159"/>
      <c r="D371" s="159"/>
      <c r="E371" s="159"/>
      <c r="F371" s="160">
        <f>F320</f>
        <v>0</v>
      </c>
    </row>
    <row r="372" spans="1:6">
      <c r="A372" s="170" t="s">
        <v>308</v>
      </c>
      <c r="B372" s="158" t="s">
        <v>309</v>
      </c>
      <c r="C372" s="159"/>
      <c r="D372" s="159"/>
      <c r="E372" s="159"/>
      <c r="F372" s="160">
        <f>F356</f>
        <v>0</v>
      </c>
    </row>
    <row r="373" spans="1:6">
      <c r="A373" s="170" t="s">
        <v>337</v>
      </c>
      <c r="B373" s="158" t="s">
        <v>345</v>
      </c>
      <c r="C373" s="159"/>
      <c r="D373" s="159"/>
      <c r="E373" s="159"/>
      <c r="F373" s="160">
        <f>F363</f>
        <v>0</v>
      </c>
    </row>
    <row r="375" spans="1:6">
      <c r="A375" s="170" t="s">
        <v>287</v>
      </c>
      <c r="B375" s="158" t="s">
        <v>412</v>
      </c>
      <c r="C375" s="159"/>
      <c r="D375" s="159"/>
      <c r="E375" s="159"/>
      <c r="F375" s="160">
        <f>SUM(F368:F373)</f>
        <v>0</v>
      </c>
    </row>
    <row r="379" spans="1:6">
      <c r="B379" s="158" t="s">
        <v>413</v>
      </c>
      <c r="C379" s="159"/>
      <c r="D379" s="159"/>
      <c r="E379" s="159"/>
    </row>
    <row r="381" spans="1:6">
      <c r="A381" s="170" t="s">
        <v>261</v>
      </c>
      <c r="B381" s="158" t="s">
        <v>262</v>
      </c>
      <c r="C381" s="159"/>
      <c r="D381" s="159"/>
      <c r="E381" s="159"/>
      <c r="F381" s="160">
        <f>F145</f>
        <v>0</v>
      </c>
    </row>
    <row r="382" spans="1:6">
      <c r="A382" s="170" t="s">
        <v>350</v>
      </c>
      <c r="B382" s="158" t="s">
        <v>351</v>
      </c>
      <c r="C382" s="159"/>
      <c r="D382" s="159"/>
      <c r="E382" s="159"/>
      <c r="F382" s="160">
        <f>F248</f>
        <v>0</v>
      </c>
    </row>
    <row r="383" spans="1:6">
      <c r="A383" s="170" t="s">
        <v>386</v>
      </c>
      <c r="B383" s="158" t="s">
        <v>387</v>
      </c>
      <c r="C383" s="159"/>
      <c r="D383" s="159"/>
      <c r="E383" s="159"/>
      <c r="F383" s="160">
        <f>F375</f>
        <v>0</v>
      </c>
    </row>
    <row r="385" spans="1:6">
      <c r="A385" s="170">
        <v>1</v>
      </c>
      <c r="B385" s="158" t="s">
        <v>414</v>
      </c>
      <c r="C385" s="159"/>
      <c r="D385" s="159"/>
      <c r="E385" s="159"/>
      <c r="F385" s="160">
        <f>SUM(F381:F383)</f>
        <v>0</v>
      </c>
    </row>
    <row r="388" spans="1:6">
      <c r="B388" s="158"/>
      <c r="C388" s="159"/>
      <c r="D388" s="159"/>
      <c r="E388" s="159"/>
      <c r="F388" s="160"/>
    </row>
  </sheetData>
  <sheetProtection password="CCED" sheet="1" objects="1" scenarios="1" selectLockedCells="1"/>
  <mergeCells count="75">
    <mergeCell ref="B383:E383"/>
    <mergeCell ref="B385:E385"/>
    <mergeCell ref="B388:E388"/>
    <mergeCell ref="B372:E372"/>
    <mergeCell ref="B373:E373"/>
    <mergeCell ref="B375:E375"/>
    <mergeCell ref="B379:E379"/>
    <mergeCell ref="B381:E381"/>
    <mergeCell ref="B382:E382"/>
    <mergeCell ref="B363:E363"/>
    <mergeCell ref="B366:E366"/>
    <mergeCell ref="B368:E368"/>
    <mergeCell ref="B369:E369"/>
    <mergeCell ref="B370:E370"/>
    <mergeCell ref="B371:E371"/>
    <mergeCell ref="B320:E320"/>
    <mergeCell ref="B322:E322"/>
    <mergeCell ref="B328:E328"/>
    <mergeCell ref="B330:E330"/>
    <mergeCell ref="B356:E356"/>
    <mergeCell ref="B358:E358"/>
    <mergeCell ref="B251:E251"/>
    <mergeCell ref="B253:E253"/>
    <mergeCell ref="B260:E260"/>
    <mergeCell ref="B262:E262"/>
    <mergeCell ref="B304:E304"/>
    <mergeCell ref="B306:E306"/>
    <mergeCell ref="B242:E242"/>
    <mergeCell ref="B243:E243"/>
    <mergeCell ref="B244:E244"/>
    <mergeCell ref="B245:E245"/>
    <mergeCell ref="B246:E246"/>
    <mergeCell ref="B248:E248"/>
    <mergeCell ref="B224:F224"/>
    <mergeCell ref="B230:E230"/>
    <mergeCell ref="B232:E232"/>
    <mergeCell ref="B236:E236"/>
    <mergeCell ref="B239:E239"/>
    <mergeCell ref="B241:E241"/>
    <mergeCell ref="B189:E189"/>
    <mergeCell ref="B191:E191"/>
    <mergeCell ref="B199:E199"/>
    <mergeCell ref="B201:E201"/>
    <mergeCell ref="B207:E207"/>
    <mergeCell ref="B209:E209"/>
    <mergeCell ref="B143:E143"/>
    <mergeCell ref="B145:E145"/>
    <mergeCell ref="B148:E148"/>
    <mergeCell ref="B150:E150"/>
    <mergeCell ref="B155:E155"/>
    <mergeCell ref="B157:E157"/>
    <mergeCell ref="B137:E137"/>
    <mergeCell ref="B138:E138"/>
    <mergeCell ref="B139:E139"/>
    <mergeCell ref="B140:E140"/>
    <mergeCell ref="B141:E141"/>
    <mergeCell ref="B142:E142"/>
    <mergeCell ref="B114:E114"/>
    <mergeCell ref="B116:E116"/>
    <mergeCell ref="B126:E126"/>
    <mergeCell ref="B128:E128"/>
    <mergeCell ref="B132:E132"/>
    <mergeCell ref="B135:E135"/>
    <mergeCell ref="B34:E34"/>
    <mergeCell ref="B54:E54"/>
    <mergeCell ref="B56:E56"/>
    <mergeCell ref="B64:E64"/>
    <mergeCell ref="B66:E66"/>
    <mergeCell ref="B68:F68"/>
    <mergeCell ref="B2:E2"/>
    <mergeCell ref="B4:E4"/>
    <mergeCell ref="B6:E6"/>
    <mergeCell ref="B12:E12"/>
    <mergeCell ref="B14:E14"/>
    <mergeCell ref="B32:E32"/>
  </mergeCells>
  <pageMargins left="0.7" right="0.7" top="0.75" bottom="0.75" header="0.3" footer="0.3"/>
  <pageSetup paperSize="9" scale="93" orientation="portrait" r:id="rId1"/>
  <rowBreaks count="2" manualBreakCount="2">
    <brk id="349" max="5" man="1"/>
    <brk id="3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0"/>
  <sheetViews>
    <sheetView showZeros="0" view="pageBreakPreview" topLeftCell="A2" zoomScaleNormal="100" zoomScaleSheetLayoutView="100" workbookViewId="0">
      <selection activeCell="E5" sqref="E5"/>
    </sheetView>
  </sheetViews>
  <sheetFormatPr defaultRowHeight="15"/>
  <cols>
    <col min="1" max="1" width="6" style="66" customWidth="1"/>
    <col min="2" max="2" width="61" style="66" customWidth="1"/>
    <col min="3" max="3" width="11.140625" style="66" customWidth="1"/>
    <col min="4" max="4" width="10.42578125" style="66" customWidth="1"/>
    <col min="5" max="5" width="11" style="66" customWidth="1"/>
    <col min="6" max="6" width="13.7109375" style="66" customWidth="1"/>
    <col min="7" max="16384" width="9.140625" style="66"/>
  </cols>
  <sheetData>
    <row r="2" spans="1:6" s="67" customFormat="1" ht="12.75"/>
    <row r="3" spans="1:6" s="68" customFormat="1" ht="15" customHeight="1">
      <c r="A3" s="57" t="s">
        <v>134</v>
      </c>
      <c r="B3" s="58"/>
      <c r="C3" s="58"/>
      <c r="D3" s="58"/>
      <c r="E3" s="58"/>
      <c r="F3" s="59"/>
    </row>
    <row r="4" spans="1:6" s="67" customFormat="1" ht="45">
      <c r="A4" s="72" t="s">
        <v>135</v>
      </c>
      <c r="B4" s="71" t="s">
        <v>88</v>
      </c>
      <c r="C4" s="72" t="s">
        <v>136</v>
      </c>
      <c r="D4" s="73" t="s">
        <v>137</v>
      </c>
      <c r="E4" s="72" t="s">
        <v>138</v>
      </c>
      <c r="F4" s="72" t="s">
        <v>139</v>
      </c>
    </row>
    <row r="5" spans="1:6" s="67" customFormat="1" ht="60">
      <c r="A5" s="75">
        <v>1</v>
      </c>
      <c r="B5" s="76" t="s">
        <v>140</v>
      </c>
      <c r="C5" s="90" t="s">
        <v>159</v>
      </c>
      <c r="D5" s="87">
        <f>((110*0.4*0.85)+(13*0.4*0.9))*0.9</f>
        <v>37.872</v>
      </c>
      <c r="E5" s="242">
        <v>0</v>
      </c>
      <c r="F5" s="88">
        <f>D5*E5</f>
        <v>0</v>
      </c>
    </row>
    <row r="6" spans="1:6" s="67" customFormat="1" ht="60">
      <c r="A6" s="75">
        <v>2</v>
      </c>
      <c r="B6" s="76" t="s">
        <v>141</v>
      </c>
      <c r="C6" s="90" t="s">
        <v>159</v>
      </c>
      <c r="D6" s="87">
        <f>((110*0.4*0.85)+(13*0.4*0.9))*0.1</f>
        <v>4.2080000000000002</v>
      </c>
      <c r="E6" s="242">
        <v>0</v>
      </c>
      <c r="F6" s="88">
        <f>D6*E6</f>
        <v>0</v>
      </c>
    </row>
    <row r="7" spans="1:6" s="67" customFormat="1" ht="45">
      <c r="A7" s="75">
        <v>3</v>
      </c>
      <c r="B7" s="76" t="s">
        <v>160</v>
      </c>
      <c r="C7" s="90" t="s">
        <v>2</v>
      </c>
      <c r="D7" s="87">
        <v>2</v>
      </c>
      <c r="E7" s="242">
        <v>0</v>
      </c>
      <c r="F7" s="88">
        <f>D7*E7</f>
        <v>0</v>
      </c>
    </row>
    <row r="8" spans="1:6" s="67" customFormat="1" ht="30">
      <c r="A8" s="75">
        <v>4</v>
      </c>
      <c r="B8" s="76" t="s">
        <v>161</v>
      </c>
      <c r="C8" s="90" t="s">
        <v>2</v>
      </c>
      <c r="D8" s="92">
        <v>3</v>
      </c>
      <c r="E8" s="242">
        <v>0</v>
      </c>
      <c r="F8" s="88">
        <f t="shared" ref="F8:F15" si="0">D8*E8</f>
        <v>0</v>
      </c>
    </row>
    <row r="9" spans="1:6" s="67" customFormat="1" ht="30">
      <c r="A9" s="75">
        <v>5</v>
      </c>
      <c r="B9" s="76" t="s">
        <v>132</v>
      </c>
      <c r="C9" s="90" t="s">
        <v>1</v>
      </c>
      <c r="D9" s="92">
        <f>((110*0.4*0.2)+(13*0.4*0.2))</f>
        <v>9.84</v>
      </c>
      <c r="E9" s="242">
        <v>0</v>
      </c>
      <c r="F9" s="88">
        <f t="shared" si="0"/>
        <v>0</v>
      </c>
    </row>
    <row r="10" spans="1:6" s="86" customFormat="1" ht="30">
      <c r="A10" s="81">
        <v>6</v>
      </c>
      <c r="B10" s="82" t="s">
        <v>142</v>
      </c>
      <c r="C10" s="83" t="s">
        <v>1</v>
      </c>
      <c r="D10" s="84">
        <f>13*0.4*0.25</f>
        <v>1.3</v>
      </c>
      <c r="E10" s="243">
        <v>0</v>
      </c>
      <c r="F10" s="85">
        <f t="shared" si="0"/>
        <v>0</v>
      </c>
    </row>
    <row r="11" spans="1:6" s="67" customFormat="1">
      <c r="A11" s="75">
        <v>7</v>
      </c>
      <c r="B11" s="76" t="s">
        <v>143</v>
      </c>
      <c r="C11" s="90" t="s">
        <v>1</v>
      </c>
      <c r="D11" s="92">
        <f>D5+D6-D12</f>
        <v>28.387527999999996</v>
      </c>
      <c r="E11" s="242">
        <v>0</v>
      </c>
      <c r="F11" s="88">
        <f t="shared" si="0"/>
        <v>0</v>
      </c>
    </row>
    <row r="12" spans="1:6" s="67" customFormat="1">
      <c r="A12" s="75">
        <v>8</v>
      </c>
      <c r="B12" s="77" t="s">
        <v>144</v>
      </c>
      <c r="C12" s="90" t="s">
        <v>1</v>
      </c>
      <c r="D12" s="92">
        <f>D8*(1.08*1.01*0.78)+D9+D10</f>
        <v>13.692472</v>
      </c>
      <c r="E12" s="242">
        <v>0</v>
      </c>
      <c r="F12" s="88">
        <f t="shared" si="0"/>
        <v>0</v>
      </c>
    </row>
    <row r="13" spans="1:6" s="67" customFormat="1" ht="45">
      <c r="A13" s="75">
        <v>9</v>
      </c>
      <c r="B13" s="78" t="s">
        <v>162</v>
      </c>
      <c r="C13" s="90" t="s">
        <v>2</v>
      </c>
      <c r="D13" s="89">
        <v>5</v>
      </c>
      <c r="E13" s="242">
        <v>0</v>
      </c>
      <c r="F13" s="88">
        <f t="shared" si="0"/>
        <v>0</v>
      </c>
    </row>
    <row r="14" spans="1:6" ht="90">
      <c r="A14" s="75">
        <v>10</v>
      </c>
      <c r="B14" s="78" t="s">
        <v>145</v>
      </c>
      <c r="C14" s="91" t="s">
        <v>87</v>
      </c>
      <c r="D14" s="89">
        <v>138</v>
      </c>
      <c r="E14" s="244">
        <v>0</v>
      </c>
      <c r="F14" s="88">
        <f>D14*E14</f>
        <v>0</v>
      </c>
    </row>
    <row r="15" spans="1:6" s="67" customFormat="1" ht="45">
      <c r="A15" s="75">
        <v>11</v>
      </c>
      <c r="B15" s="78" t="s">
        <v>163</v>
      </c>
      <c r="C15" s="90" t="s">
        <v>2</v>
      </c>
      <c r="D15" s="93">
        <v>30</v>
      </c>
      <c r="E15" s="242">
        <v>0</v>
      </c>
      <c r="F15" s="88">
        <f t="shared" si="0"/>
        <v>0</v>
      </c>
    </row>
    <row r="16" spans="1:6" ht="45">
      <c r="A16" s="75">
        <v>12</v>
      </c>
      <c r="B16" s="79" t="s">
        <v>146</v>
      </c>
      <c r="C16" s="91" t="s">
        <v>87</v>
      </c>
      <c r="D16" s="89">
        <v>828</v>
      </c>
      <c r="E16" s="244">
        <v>0</v>
      </c>
      <c r="F16" s="88">
        <f>D16*E16</f>
        <v>0</v>
      </c>
    </row>
    <row r="17" spans="1:6" ht="75">
      <c r="A17" s="75">
        <v>13</v>
      </c>
      <c r="B17" s="79" t="s">
        <v>147</v>
      </c>
      <c r="C17" s="91" t="s">
        <v>87</v>
      </c>
      <c r="D17" s="89">
        <v>138</v>
      </c>
      <c r="E17" s="244">
        <v>0</v>
      </c>
      <c r="F17" s="88">
        <f>D17*E17</f>
        <v>0</v>
      </c>
    </row>
    <row r="18" spans="1:6" ht="75">
      <c r="A18" s="75">
        <v>14</v>
      </c>
      <c r="B18" s="79" t="s">
        <v>164</v>
      </c>
      <c r="C18" s="91" t="s">
        <v>2</v>
      </c>
      <c r="D18" s="89">
        <v>5</v>
      </c>
      <c r="E18" s="244">
        <v>0</v>
      </c>
      <c r="F18" s="88">
        <f>D18*E18</f>
        <v>0</v>
      </c>
    </row>
    <row r="19" spans="1:6" ht="30">
      <c r="A19" s="75">
        <v>15</v>
      </c>
      <c r="B19" s="79" t="s">
        <v>148</v>
      </c>
      <c r="C19" s="91" t="s">
        <v>87</v>
      </c>
      <c r="D19" s="89">
        <v>138</v>
      </c>
      <c r="E19" s="244">
        <v>0</v>
      </c>
      <c r="F19" s="88">
        <f>D19*E19</f>
        <v>0</v>
      </c>
    </row>
    <row r="20" spans="1:6" s="67" customFormat="1">
      <c r="A20" s="56" t="s">
        <v>165</v>
      </c>
      <c r="B20" s="55"/>
      <c r="C20" s="55"/>
      <c r="D20" s="55"/>
      <c r="E20" s="54"/>
      <c r="F20" s="74">
        <f>SUM(F5:F19)</f>
        <v>0</v>
      </c>
    </row>
    <row r="21" spans="1:6" s="67" customFormat="1" ht="12.75">
      <c r="A21" s="69"/>
      <c r="B21" s="69"/>
      <c r="C21" s="69"/>
      <c r="D21" s="69"/>
      <c r="E21" s="69"/>
      <c r="F21" s="70"/>
    </row>
    <row r="22" spans="1:6" s="86" customFormat="1" ht="18.75">
      <c r="A22" s="149" t="s">
        <v>133</v>
      </c>
      <c r="B22" s="150"/>
      <c r="C22" s="150"/>
      <c r="D22" s="150"/>
      <c r="E22" s="150"/>
      <c r="F22" s="151"/>
    </row>
    <row r="23" spans="1:6" s="86" customFormat="1">
      <c r="A23" s="99">
        <v>1</v>
      </c>
      <c r="B23" s="152" t="str">
        <f>'[1]Građevinski materijal i radovi'!$A$1</f>
        <v>GRAĐEVINSKI MATERIJAL I RADOVI</v>
      </c>
      <c r="C23" s="153"/>
      <c r="D23" s="153"/>
      <c r="E23" s="154"/>
      <c r="F23" s="101">
        <f>F20</f>
        <v>0</v>
      </c>
    </row>
    <row r="24" spans="1:6" s="86" customFormat="1">
      <c r="A24" s="155" t="s">
        <v>187</v>
      </c>
      <c r="B24" s="155"/>
      <c r="C24" s="155"/>
      <c r="D24" s="155"/>
      <c r="E24" s="155"/>
      <c r="F24" s="156">
        <f>SUM(F23:F23)</f>
        <v>0</v>
      </c>
    </row>
    <row r="25" spans="1:6" s="86" customFormat="1">
      <c r="A25" s="155" t="s">
        <v>258</v>
      </c>
      <c r="B25" s="155"/>
      <c r="C25" s="155"/>
      <c r="D25" s="155"/>
      <c r="E25" s="155"/>
      <c r="F25" s="156">
        <f>F24*1.25</f>
        <v>0</v>
      </c>
    </row>
    <row r="26" spans="1:6" s="67" customFormat="1" ht="12.75">
      <c r="A26" s="69"/>
      <c r="B26" s="69"/>
      <c r="C26" s="69"/>
      <c r="D26" s="69"/>
      <c r="E26" s="69"/>
      <c r="F26" s="70"/>
    </row>
    <row r="29" spans="1:6">
      <c r="A29" s="80"/>
      <c r="B29" s="80"/>
      <c r="C29" s="80"/>
      <c r="D29" s="80"/>
      <c r="E29" s="80"/>
      <c r="F29" s="80"/>
    </row>
    <row r="30" spans="1:6">
      <c r="A30" s="80"/>
      <c r="B30" s="80"/>
      <c r="C30" s="80"/>
      <c r="D30" s="80"/>
      <c r="E30" s="80"/>
      <c r="F30" s="80"/>
    </row>
  </sheetData>
  <sheetProtection password="CCED" sheet="1" objects="1" scenarios="1" selectLockedCells="1"/>
  <mergeCells count="6">
    <mergeCell ref="A22:F22"/>
    <mergeCell ref="B23:E23"/>
    <mergeCell ref="A24:E24"/>
    <mergeCell ref="A25:E25"/>
    <mergeCell ref="A20:E20"/>
    <mergeCell ref="A3:F3"/>
  </mergeCells>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Zeros="0" view="pageBreakPreview" topLeftCell="A88" zoomScale="60" zoomScaleNormal="100" workbookViewId="0">
      <selection activeCell="B58" sqref="B58"/>
    </sheetView>
  </sheetViews>
  <sheetFormatPr defaultRowHeight="15"/>
  <cols>
    <col min="1" max="1" width="9.140625" style="66"/>
    <col min="2" max="2" width="59" style="66" customWidth="1"/>
    <col min="3" max="3" width="11.28515625" style="66" customWidth="1"/>
    <col min="4" max="4" width="10.7109375" style="66" customWidth="1"/>
    <col min="5" max="5" width="9.28515625" style="66" customWidth="1"/>
    <col min="6" max="6" width="17.7109375" style="66" customWidth="1"/>
    <col min="7" max="16384" width="9.140625" style="66"/>
  </cols>
  <sheetData>
    <row r="1" spans="1:6" s="86" customFormat="1">
      <c r="A1" s="57" t="s">
        <v>166</v>
      </c>
      <c r="B1" s="58"/>
      <c r="C1" s="58"/>
      <c r="D1" s="58"/>
      <c r="E1" s="58"/>
      <c r="F1" s="59"/>
    </row>
    <row r="2" spans="1:6" s="86" customFormat="1" ht="30">
      <c r="A2" s="72" t="s">
        <v>167</v>
      </c>
      <c r="B2" s="71" t="s">
        <v>88</v>
      </c>
      <c r="C2" s="72" t="s">
        <v>168</v>
      </c>
      <c r="D2" s="73" t="s">
        <v>169</v>
      </c>
      <c r="E2" s="72" t="s">
        <v>170</v>
      </c>
      <c r="F2" s="73" t="s">
        <v>171</v>
      </c>
    </row>
    <row r="3" spans="1:6" s="86" customFormat="1" ht="60">
      <c r="A3" s="62">
        <v>1</v>
      </c>
      <c r="B3" s="82" t="s">
        <v>172</v>
      </c>
      <c r="C3" s="83"/>
      <c r="D3" s="60"/>
      <c r="E3" s="84"/>
      <c r="F3" s="85"/>
    </row>
    <row r="4" spans="1:6" s="86" customFormat="1">
      <c r="A4" s="63"/>
      <c r="B4" s="65" t="s">
        <v>173</v>
      </c>
      <c r="C4" s="83" t="s">
        <v>87</v>
      </c>
      <c r="D4" s="84">
        <v>129</v>
      </c>
      <c r="E4" s="243">
        <v>0</v>
      </c>
      <c r="F4" s="85">
        <f t="shared" ref="F4" si="0">D4*E4</f>
        <v>0</v>
      </c>
    </row>
    <row r="5" spans="1:6" s="86" customFormat="1" ht="30">
      <c r="A5" s="62">
        <v>2</v>
      </c>
      <c r="B5" s="64" t="s">
        <v>174</v>
      </c>
      <c r="C5" s="83"/>
      <c r="D5" s="61"/>
      <c r="E5" s="243">
        <v>0</v>
      </c>
      <c r="F5" s="85"/>
    </row>
    <row r="6" spans="1:6" s="86" customFormat="1">
      <c r="A6" s="63"/>
      <c r="B6" s="65" t="s">
        <v>175</v>
      </c>
      <c r="C6" s="83" t="s">
        <v>87</v>
      </c>
      <c r="D6" s="94">
        <v>9</v>
      </c>
      <c r="E6" s="243">
        <v>0</v>
      </c>
      <c r="F6" s="85">
        <f t="shared" ref="F6:F11" si="1">D6*E6</f>
        <v>0</v>
      </c>
    </row>
    <row r="7" spans="1:6" s="86" customFormat="1" ht="30">
      <c r="A7" s="95">
        <v>3</v>
      </c>
      <c r="B7" s="82" t="s">
        <v>132</v>
      </c>
      <c r="C7" s="83" t="s">
        <v>1</v>
      </c>
      <c r="D7" s="84">
        <f>D4*0.3*0.4</f>
        <v>15.479999999999999</v>
      </c>
      <c r="E7" s="243">
        <v>0</v>
      </c>
      <c r="F7" s="85">
        <f t="shared" si="1"/>
        <v>0</v>
      </c>
    </row>
    <row r="8" spans="1:6" s="86" customFormat="1" ht="30">
      <c r="A8" s="81">
        <v>4</v>
      </c>
      <c r="B8" s="82" t="s">
        <v>176</v>
      </c>
      <c r="C8" s="83" t="s">
        <v>1</v>
      </c>
      <c r="D8" s="84">
        <f>D4*0.2*0.4</f>
        <v>10.32</v>
      </c>
      <c r="E8" s="243">
        <v>0</v>
      </c>
      <c r="F8" s="85">
        <f t="shared" si="1"/>
        <v>0</v>
      </c>
    </row>
    <row r="9" spans="1:6" s="86" customFormat="1" ht="30">
      <c r="A9" s="81">
        <v>5</v>
      </c>
      <c r="B9" s="82" t="s">
        <v>177</v>
      </c>
      <c r="C9" s="83" t="s">
        <v>87</v>
      </c>
      <c r="D9" s="84">
        <f>D6*2</f>
        <v>18</v>
      </c>
      <c r="E9" s="243">
        <v>0</v>
      </c>
      <c r="F9" s="85">
        <f t="shared" si="1"/>
        <v>0</v>
      </c>
    </row>
    <row r="10" spans="1:6" s="86" customFormat="1" ht="30">
      <c r="A10" s="81">
        <v>6</v>
      </c>
      <c r="B10" s="82" t="s">
        <v>178</v>
      </c>
      <c r="C10" s="83" t="s">
        <v>1</v>
      </c>
      <c r="D10" s="84">
        <f>D6*0.3*0.5</f>
        <v>1.3499999999999999</v>
      </c>
      <c r="E10" s="243">
        <v>0</v>
      </c>
      <c r="F10" s="85">
        <f t="shared" si="1"/>
        <v>0</v>
      </c>
    </row>
    <row r="11" spans="1:6" s="86" customFormat="1" ht="30">
      <c r="A11" s="81">
        <v>7</v>
      </c>
      <c r="B11" s="82" t="s">
        <v>179</v>
      </c>
      <c r="C11" s="83" t="s">
        <v>1</v>
      </c>
      <c r="D11" s="84">
        <f>D6*0.25*0.5</f>
        <v>1.125</v>
      </c>
      <c r="E11" s="243">
        <v>0</v>
      </c>
      <c r="F11" s="85">
        <f t="shared" si="1"/>
        <v>0</v>
      </c>
    </row>
    <row r="12" spans="1:6" s="86" customFormat="1" ht="30">
      <c r="A12" s="62">
        <v>8</v>
      </c>
      <c r="B12" s="65" t="s">
        <v>180</v>
      </c>
      <c r="C12" s="83"/>
      <c r="D12" s="84"/>
      <c r="E12" s="250"/>
      <c r="F12" s="85"/>
    </row>
    <row r="13" spans="1:6" s="86" customFormat="1">
      <c r="A13" s="96"/>
      <c r="B13" s="65" t="s">
        <v>181</v>
      </c>
      <c r="C13" s="83" t="s">
        <v>2</v>
      </c>
      <c r="D13" s="97">
        <v>5</v>
      </c>
      <c r="E13" s="243">
        <v>0</v>
      </c>
      <c r="F13" s="85">
        <f t="shared" ref="F13:F18" si="2">D13*E13</f>
        <v>0</v>
      </c>
    </row>
    <row r="14" spans="1:6" s="86" customFormat="1" ht="60">
      <c r="A14" s="98">
        <v>9</v>
      </c>
      <c r="B14" s="65" t="s">
        <v>182</v>
      </c>
      <c r="C14" s="83" t="s">
        <v>2</v>
      </c>
      <c r="D14" s="97">
        <f>D13</f>
        <v>5</v>
      </c>
      <c r="E14" s="243">
        <v>0</v>
      </c>
      <c r="F14" s="85">
        <f t="shared" si="2"/>
        <v>0</v>
      </c>
    </row>
    <row r="15" spans="1:6" s="86" customFormat="1" ht="30">
      <c r="A15" s="99">
        <v>10</v>
      </c>
      <c r="B15" s="100" t="s">
        <v>183</v>
      </c>
      <c r="C15" s="83" t="s">
        <v>2</v>
      </c>
      <c r="D15" s="97">
        <f>129*1.1</f>
        <v>141.9</v>
      </c>
      <c r="E15" s="245">
        <v>0</v>
      </c>
      <c r="F15" s="102">
        <f t="shared" si="2"/>
        <v>0</v>
      </c>
    </row>
    <row r="16" spans="1:6" s="86" customFormat="1" ht="30">
      <c r="A16" s="98">
        <v>11</v>
      </c>
      <c r="B16" s="100" t="s">
        <v>184</v>
      </c>
      <c r="C16" s="83" t="s">
        <v>87</v>
      </c>
      <c r="D16" s="101">
        <f>138+9</f>
        <v>147</v>
      </c>
      <c r="E16" s="245">
        <v>0</v>
      </c>
      <c r="F16" s="102">
        <f t="shared" si="2"/>
        <v>0</v>
      </c>
    </row>
    <row r="17" spans="1:9" s="86" customFormat="1">
      <c r="A17" s="98">
        <v>12</v>
      </c>
      <c r="B17" s="100" t="s">
        <v>185</v>
      </c>
      <c r="C17" s="83" t="s">
        <v>87</v>
      </c>
      <c r="D17" s="84">
        <v>138</v>
      </c>
      <c r="E17" s="243">
        <v>0</v>
      </c>
      <c r="F17" s="85">
        <f t="shared" si="2"/>
        <v>0</v>
      </c>
    </row>
    <row r="18" spans="1:9" s="86" customFormat="1" ht="30">
      <c r="A18" s="99">
        <v>13</v>
      </c>
      <c r="B18" s="100" t="s">
        <v>186</v>
      </c>
      <c r="C18" s="83" t="s">
        <v>2</v>
      </c>
      <c r="D18" s="84">
        <f>D13+1</f>
        <v>6</v>
      </c>
      <c r="E18" s="243">
        <v>0</v>
      </c>
      <c r="F18" s="85">
        <f t="shared" si="2"/>
        <v>0</v>
      </c>
    </row>
    <row r="19" spans="1:9" s="86" customFormat="1">
      <c r="A19" s="56" t="s">
        <v>187</v>
      </c>
      <c r="B19" s="55"/>
      <c r="C19" s="55"/>
      <c r="D19" s="55"/>
      <c r="E19" s="54"/>
      <c r="F19" s="74">
        <f>SUM(F3:F18)</f>
        <v>0</v>
      </c>
      <c r="G19" s="103"/>
    </row>
    <row r="21" spans="1:9" s="86" customFormat="1">
      <c r="A21" s="57" t="s">
        <v>188</v>
      </c>
      <c r="B21" s="58"/>
      <c r="C21" s="58"/>
      <c r="D21" s="58"/>
      <c r="E21" s="58"/>
      <c r="F21" s="59"/>
    </row>
    <row r="22" spans="1:9" s="86" customFormat="1" ht="30">
      <c r="A22" s="72" t="s">
        <v>167</v>
      </c>
      <c r="B22" s="71" t="s">
        <v>88</v>
      </c>
      <c r="C22" s="72" t="s">
        <v>168</v>
      </c>
      <c r="D22" s="73" t="s">
        <v>169</v>
      </c>
      <c r="E22" s="72" t="s">
        <v>170</v>
      </c>
      <c r="F22" s="73" t="s">
        <v>171</v>
      </c>
    </row>
    <row r="23" spans="1:9" s="86" customFormat="1" ht="270">
      <c r="A23" s="104"/>
      <c r="B23" s="105" t="s">
        <v>189</v>
      </c>
      <c r="C23" s="106"/>
      <c r="D23" s="107"/>
      <c r="E23" s="106"/>
      <c r="F23" s="107"/>
    </row>
    <row r="24" spans="1:9" ht="36.75" customHeight="1">
      <c r="A24" s="108">
        <v>1</v>
      </c>
      <c r="B24" s="109" t="s">
        <v>190</v>
      </c>
      <c r="C24" s="110"/>
      <c r="D24" s="111"/>
      <c r="E24" s="111"/>
      <c r="F24" s="112"/>
      <c r="G24" s="86"/>
      <c r="H24" s="86"/>
      <c r="I24" s="86"/>
    </row>
    <row r="25" spans="1:9">
      <c r="A25" s="113"/>
      <c r="B25" s="114" t="s">
        <v>191</v>
      </c>
      <c r="C25" s="115"/>
      <c r="D25" s="116"/>
      <c r="E25" s="116"/>
      <c r="F25" s="117"/>
      <c r="G25" s="86"/>
      <c r="H25" s="86"/>
      <c r="I25" s="86"/>
    </row>
    <row r="26" spans="1:9">
      <c r="A26" s="113"/>
      <c r="B26" s="114" t="s">
        <v>192</v>
      </c>
      <c r="C26" s="115"/>
      <c r="D26" s="116"/>
      <c r="E26" s="116"/>
      <c r="F26" s="117"/>
      <c r="G26" s="86"/>
      <c r="H26" s="86"/>
      <c r="I26" s="86"/>
    </row>
    <row r="27" spans="1:9">
      <c r="A27" s="113"/>
      <c r="B27" s="114" t="s">
        <v>193</v>
      </c>
      <c r="C27" s="115"/>
      <c r="D27" s="116"/>
      <c r="E27" s="116"/>
      <c r="F27" s="117"/>
      <c r="G27" s="86"/>
      <c r="H27" s="86"/>
      <c r="I27" s="86"/>
    </row>
    <row r="28" spans="1:9" ht="17.25" customHeight="1">
      <c r="A28" s="113"/>
      <c r="B28" s="114" t="s">
        <v>194</v>
      </c>
      <c r="C28" s="115"/>
      <c r="D28" s="116"/>
      <c r="E28" s="116"/>
      <c r="F28" s="117"/>
      <c r="G28" s="86"/>
      <c r="H28" s="86"/>
      <c r="I28" s="86"/>
    </row>
    <row r="29" spans="1:9">
      <c r="A29" s="113"/>
      <c r="B29" s="114" t="s">
        <v>195</v>
      </c>
      <c r="C29" s="115"/>
      <c r="D29" s="116"/>
      <c r="E29" s="116"/>
      <c r="F29" s="117"/>
      <c r="G29" s="86"/>
      <c r="H29" s="86"/>
      <c r="I29" s="86"/>
    </row>
    <row r="30" spans="1:9">
      <c r="A30" s="113"/>
      <c r="B30" s="114" t="s">
        <v>196</v>
      </c>
      <c r="C30" s="115"/>
      <c r="D30" s="116"/>
      <c r="E30" s="116"/>
      <c r="F30" s="117"/>
      <c r="G30" s="86"/>
      <c r="H30" s="86"/>
      <c r="I30" s="86"/>
    </row>
    <row r="31" spans="1:9" ht="25.5">
      <c r="A31" s="113"/>
      <c r="B31" s="114" t="s">
        <v>197</v>
      </c>
      <c r="C31" s="115"/>
      <c r="D31" s="116"/>
      <c r="E31" s="116"/>
      <c r="F31" s="117"/>
      <c r="G31" s="86"/>
      <c r="H31" s="86"/>
      <c r="I31" s="86"/>
    </row>
    <row r="32" spans="1:9">
      <c r="A32" s="113"/>
      <c r="B32" s="114" t="s">
        <v>198</v>
      </c>
      <c r="C32" s="115"/>
      <c r="D32" s="116"/>
      <c r="E32" s="116"/>
      <c r="F32" s="117"/>
      <c r="G32" s="86"/>
      <c r="H32" s="86"/>
      <c r="I32" s="86"/>
    </row>
    <row r="33" spans="1:9">
      <c r="A33" s="113"/>
      <c r="B33" s="114" t="s">
        <v>199</v>
      </c>
      <c r="C33" s="115"/>
      <c r="D33" s="116"/>
      <c r="E33" s="116"/>
      <c r="F33" s="117"/>
      <c r="G33" s="86"/>
      <c r="H33" s="86"/>
      <c r="I33" s="86"/>
    </row>
    <row r="34" spans="1:9">
      <c r="A34" s="113"/>
      <c r="B34" s="114" t="s">
        <v>200</v>
      </c>
      <c r="C34" s="115"/>
      <c r="D34" s="116"/>
      <c r="E34" s="116"/>
      <c r="F34" s="117"/>
      <c r="G34" s="86"/>
      <c r="H34" s="86"/>
      <c r="I34" s="86"/>
    </row>
    <row r="35" spans="1:9">
      <c r="A35" s="113"/>
      <c r="B35" s="114" t="s">
        <v>201</v>
      </c>
      <c r="C35" s="115"/>
      <c r="D35" s="116"/>
      <c r="E35" s="116"/>
      <c r="F35" s="117"/>
      <c r="G35" s="86"/>
      <c r="H35" s="86"/>
      <c r="I35" s="86"/>
    </row>
    <row r="36" spans="1:9">
      <c r="A36" s="113"/>
      <c r="B36" s="118" t="s">
        <v>202</v>
      </c>
      <c r="C36" s="115"/>
      <c r="D36" s="116"/>
      <c r="E36" s="116"/>
      <c r="F36" s="117"/>
      <c r="G36" s="86"/>
      <c r="H36" s="86"/>
      <c r="I36" s="86"/>
    </row>
    <row r="37" spans="1:9">
      <c r="A37" s="113"/>
      <c r="B37" s="114" t="s">
        <v>203</v>
      </c>
      <c r="C37" s="115"/>
      <c r="D37" s="116"/>
      <c r="E37" s="116"/>
      <c r="F37" s="117"/>
      <c r="G37" s="86"/>
      <c r="H37" s="86"/>
      <c r="I37" s="86"/>
    </row>
    <row r="38" spans="1:9">
      <c r="A38" s="113"/>
      <c r="B38" s="114" t="s">
        <v>204</v>
      </c>
      <c r="C38" s="119"/>
      <c r="D38" s="120"/>
      <c r="E38" s="120"/>
      <c r="F38" s="121"/>
    </row>
    <row r="39" spans="1:9">
      <c r="A39" s="113"/>
      <c r="B39" s="114" t="s">
        <v>205</v>
      </c>
      <c r="C39" s="119"/>
      <c r="D39" s="120"/>
      <c r="E39" s="120"/>
      <c r="F39" s="121"/>
    </row>
    <row r="40" spans="1:9">
      <c r="A40" s="113"/>
      <c r="B40" s="114" t="s">
        <v>206</v>
      </c>
      <c r="C40" s="119"/>
      <c r="D40" s="120"/>
      <c r="E40" s="120"/>
      <c r="F40" s="121"/>
    </row>
    <row r="41" spans="1:9">
      <c r="A41" s="113"/>
      <c r="B41" s="114" t="s">
        <v>207</v>
      </c>
      <c r="C41" s="119"/>
      <c r="D41" s="120"/>
      <c r="E41" s="120"/>
      <c r="F41" s="121"/>
    </row>
    <row r="42" spans="1:9">
      <c r="A42" s="113"/>
      <c r="B42" s="114" t="s">
        <v>208</v>
      </c>
      <c r="C42" s="119"/>
      <c r="D42" s="120"/>
      <c r="E42" s="120"/>
      <c r="F42" s="121"/>
    </row>
    <row r="43" spans="1:9">
      <c r="A43" s="113"/>
      <c r="B43" s="114" t="s">
        <v>209</v>
      </c>
      <c r="C43" s="119"/>
      <c r="D43" s="120"/>
      <c r="E43" s="120"/>
      <c r="F43" s="121"/>
    </row>
    <row r="44" spans="1:9">
      <c r="A44" s="113"/>
      <c r="B44" s="114" t="s">
        <v>210</v>
      </c>
      <c r="C44" s="119"/>
      <c r="D44" s="120"/>
      <c r="E44" s="120"/>
      <c r="F44" s="121"/>
    </row>
    <row r="45" spans="1:9">
      <c r="A45" s="113"/>
      <c r="B45" s="118" t="s">
        <v>211</v>
      </c>
      <c r="C45" s="115"/>
      <c r="D45" s="116"/>
      <c r="E45" s="116"/>
      <c r="F45" s="117"/>
      <c r="G45" s="86"/>
      <c r="H45" s="86"/>
      <c r="I45" s="86"/>
    </row>
    <row r="46" spans="1:9">
      <c r="A46" s="113"/>
      <c r="B46" s="114" t="s">
        <v>212</v>
      </c>
      <c r="C46" s="115"/>
      <c r="D46" s="116"/>
      <c r="E46" s="116"/>
      <c r="F46" s="117"/>
      <c r="G46" s="86"/>
      <c r="H46" s="86"/>
      <c r="I46" s="86"/>
    </row>
    <row r="47" spans="1:9">
      <c r="A47" s="113"/>
      <c r="B47" s="114" t="s">
        <v>213</v>
      </c>
      <c r="C47" s="115"/>
      <c r="D47" s="116"/>
      <c r="E47" s="116"/>
      <c r="F47" s="117"/>
      <c r="G47" s="86"/>
      <c r="H47" s="86"/>
      <c r="I47" s="86"/>
    </row>
    <row r="48" spans="1:9">
      <c r="A48" s="113"/>
      <c r="B48" s="114" t="s">
        <v>214</v>
      </c>
      <c r="C48" s="115"/>
      <c r="D48" s="116"/>
      <c r="E48" s="116"/>
      <c r="F48" s="117"/>
      <c r="G48" s="86"/>
      <c r="H48" s="86"/>
      <c r="I48" s="86"/>
    </row>
    <row r="49" spans="1:9">
      <c r="A49" s="113"/>
      <c r="B49" s="114" t="s">
        <v>215</v>
      </c>
      <c r="C49" s="115"/>
      <c r="D49" s="116"/>
      <c r="E49" s="116"/>
      <c r="F49" s="117"/>
      <c r="G49" s="86"/>
      <c r="H49" s="86"/>
      <c r="I49" s="86"/>
    </row>
    <row r="50" spans="1:9">
      <c r="A50" s="113"/>
      <c r="B50" s="114" t="s">
        <v>216</v>
      </c>
      <c r="C50" s="115"/>
      <c r="D50" s="116"/>
      <c r="E50" s="116"/>
      <c r="F50" s="117"/>
      <c r="G50" s="86"/>
      <c r="H50" s="86"/>
      <c r="I50" s="86"/>
    </row>
    <row r="51" spans="1:9">
      <c r="A51" s="113"/>
      <c r="B51" s="118" t="s">
        <v>217</v>
      </c>
      <c r="C51" s="115"/>
      <c r="D51" s="116"/>
      <c r="E51" s="116"/>
      <c r="F51" s="117"/>
      <c r="G51" s="86"/>
      <c r="H51" s="86"/>
      <c r="I51" s="86"/>
    </row>
    <row r="52" spans="1:9">
      <c r="A52" s="113"/>
      <c r="B52" s="114" t="s">
        <v>218</v>
      </c>
      <c r="C52" s="115"/>
      <c r="D52" s="116"/>
      <c r="E52" s="116"/>
      <c r="F52" s="117"/>
      <c r="G52" s="86"/>
      <c r="H52" s="86"/>
      <c r="I52" s="86"/>
    </row>
    <row r="53" spans="1:9">
      <c r="A53" s="113"/>
      <c r="B53" s="114" t="s">
        <v>219</v>
      </c>
      <c r="C53" s="115"/>
      <c r="D53" s="116"/>
      <c r="E53" s="116"/>
      <c r="F53" s="117"/>
      <c r="G53" s="86"/>
      <c r="H53" s="86"/>
      <c r="I53" s="86"/>
    </row>
    <row r="54" spans="1:9">
      <c r="A54" s="113"/>
      <c r="B54" s="114" t="s">
        <v>220</v>
      </c>
      <c r="C54" s="115"/>
      <c r="D54" s="116"/>
      <c r="E54" s="116"/>
      <c r="F54" s="117"/>
      <c r="G54" s="86"/>
      <c r="H54" s="86"/>
      <c r="I54" s="86"/>
    </row>
    <row r="55" spans="1:9">
      <c r="A55" s="113"/>
      <c r="B55" s="114" t="s">
        <v>221</v>
      </c>
      <c r="C55" s="115"/>
      <c r="D55" s="116"/>
      <c r="E55" s="116"/>
      <c r="F55" s="117"/>
      <c r="G55" s="86"/>
      <c r="H55" s="86"/>
      <c r="I55" s="86"/>
    </row>
    <row r="56" spans="1:9">
      <c r="A56" s="113"/>
      <c r="B56" s="118" t="s">
        <v>222</v>
      </c>
      <c r="C56" s="115"/>
      <c r="D56" s="116"/>
      <c r="E56" s="116"/>
      <c r="F56" s="117"/>
      <c r="G56" s="86"/>
      <c r="H56" s="86"/>
      <c r="I56" s="86"/>
    </row>
    <row r="57" spans="1:9" ht="140.25">
      <c r="A57" s="113"/>
      <c r="B57" s="114" t="s">
        <v>223</v>
      </c>
      <c r="C57" s="115"/>
      <c r="D57" s="116"/>
      <c r="E57" s="116"/>
      <c r="F57" s="117"/>
      <c r="G57" s="86"/>
      <c r="H57" s="86"/>
      <c r="I57" s="86"/>
    </row>
    <row r="58" spans="1:9" ht="60">
      <c r="A58" s="122"/>
      <c r="B58" s="246" t="s">
        <v>224</v>
      </c>
      <c r="C58" s="123" t="s">
        <v>2</v>
      </c>
      <c r="D58" s="124">
        <v>6</v>
      </c>
      <c r="E58" s="247">
        <v>0</v>
      </c>
      <c r="F58" s="125">
        <f>D58*E58</f>
        <v>0</v>
      </c>
      <c r="G58" s="86"/>
      <c r="H58" s="86"/>
      <c r="I58" s="86"/>
    </row>
    <row r="59" spans="1:9" s="86" customFormat="1" ht="75">
      <c r="A59" s="98">
        <v>2</v>
      </c>
      <c r="B59" s="65" t="s">
        <v>225</v>
      </c>
      <c r="C59" s="83" t="s">
        <v>2</v>
      </c>
      <c r="D59" s="126">
        <v>5</v>
      </c>
      <c r="E59" s="245">
        <v>0</v>
      </c>
      <c r="F59" s="102">
        <f>D59*E59</f>
        <v>0</v>
      </c>
    </row>
    <row r="60" spans="1:9" s="86" customFormat="1" ht="30">
      <c r="A60" s="98">
        <v>3</v>
      </c>
      <c r="B60" s="65" t="s">
        <v>226</v>
      </c>
      <c r="C60" s="83" t="s">
        <v>2</v>
      </c>
      <c r="D60" s="126">
        <v>1</v>
      </c>
      <c r="E60" s="245">
        <v>0</v>
      </c>
      <c r="F60" s="102">
        <f>D60*E60</f>
        <v>0</v>
      </c>
    </row>
    <row r="61" spans="1:9" s="86" customFormat="1" ht="60">
      <c r="A61" s="98">
        <v>4</v>
      </c>
      <c r="B61" s="65" t="s">
        <v>227</v>
      </c>
      <c r="C61" s="83" t="s">
        <v>2</v>
      </c>
      <c r="D61" s="101">
        <f>D59</f>
        <v>5</v>
      </c>
      <c r="E61" s="245">
        <v>0</v>
      </c>
      <c r="F61" s="102">
        <f t="shared" ref="F61:F74" si="3">D61*E61</f>
        <v>0</v>
      </c>
    </row>
    <row r="62" spans="1:9" s="86" customFormat="1" ht="180">
      <c r="A62" s="98">
        <v>5</v>
      </c>
      <c r="B62" s="127" t="s">
        <v>228</v>
      </c>
      <c r="C62" s="83" t="s">
        <v>2</v>
      </c>
      <c r="D62" s="101">
        <f>D58</f>
        <v>6</v>
      </c>
      <c r="E62" s="245">
        <v>0</v>
      </c>
      <c r="F62" s="102">
        <f t="shared" si="3"/>
        <v>0</v>
      </c>
    </row>
    <row r="63" spans="1:9" s="86" customFormat="1">
      <c r="A63" s="98">
        <v>6</v>
      </c>
      <c r="B63" s="100" t="s">
        <v>229</v>
      </c>
      <c r="C63" s="83" t="s">
        <v>47</v>
      </c>
      <c r="D63" s="101">
        <v>5</v>
      </c>
      <c r="E63" s="245">
        <v>0</v>
      </c>
      <c r="F63" s="102">
        <f>D63*E63</f>
        <v>0</v>
      </c>
    </row>
    <row r="64" spans="1:9" s="86" customFormat="1" ht="60">
      <c r="A64" s="98">
        <v>7</v>
      </c>
      <c r="B64" s="65" t="s">
        <v>230</v>
      </c>
      <c r="C64" s="83" t="s">
        <v>47</v>
      </c>
      <c r="D64" s="101">
        <v>1</v>
      </c>
      <c r="E64" s="245">
        <v>0</v>
      </c>
      <c r="F64" s="102">
        <f>D64*E64</f>
        <v>0</v>
      </c>
    </row>
    <row r="65" spans="1:9" s="86" customFormat="1" ht="45">
      <c r="A65" s="98">
        <v>8</v>
      </c>
      <c r="B65" s="128" t="s">
        <v>231</v>
      </c>
      <c r="C65" s="83" t="s">
        <v>87</v>
      </c>
      <c r="D65" s="101">
        <f>ROUNDUP(((138+(D59)*5+(D87)*3*2.5)*1.05), 0)</f>
        <v>180</v>
      </c>
      <c r="E65" s="245">
        <v>0</v>
      </c>
      <c r="F65" s="102">
        <f t="shared" si="3"/>
        <v>0</v>
      </c>
    </row>
    <row r="66" spans="1:9" s="86" customFormat="1" ht="45">
      <c r="A66" s="98">
        <v>9</v>
      </c>
      <c r="B66" s="128" t="s">
        <v>232</v>
      </c>
      <c r="C66" s="83" t="s">
        <v>87</v>
      </c>
      <c r="D66" s="101">
        <f>ROUNDUP((D58*9), 0)</f>
        <v>54</v>
      </c>
      <c r="E66" s="245">
        <v>0</v>
      </c>
      <c r="F66" s="102">
        <f t="shared" si="3"/>
        <v>0</v>
      </c>
    </row>
    <row r="67" spans="1:9" s="86" customFormat="1" ht="60">
      <c r="A67" s="98">
        <v>10</v>
      </c>
      <c r="B67" s="128" t="s">
        <v>233</v>
      </c>
      <c r="C67" s="83" t="s">
        <v>87</v>
      </c>
      <c r="D67" s="101">
        <f>D66</f>
        <v>54</v>
      </c>
      <c r="E67" s="245">
        <v>0</v>
      </c>
      <c r="F67" s="102">
        <f t="shared" si="3"/>
        <v>0</v>
      </c>
    </row>
    <row r="68" spans="1:9" s="86" customFormat="1" ht="30">
      <c r="A68" s="98">
        <v>11</v>
      </c>
      <c r="B68" s="65" t="s">
        <v>234</v>
      </c>
      <c r="C68" s="83" t="s">
        <v>2</v>
      </c>
      <c r="D68" s="126">
        <f>(D59)*2+(D87)*3</f>
        <v>13</v>
      </c>
      <c r="E68" s="245">
        <v>0</v>
      </c>
      <c r="F68" s="102">
        <f t="shared" si="3"/>
        <v>0</v>
      </c>
    </row>
    <row r="69" spans="1:9" s="86" customFormat="1" ht="45">
      <c r="A69" s="98">
        <v>12</v>
      </c>
      <c r="B69" s="65" t="s">
        <v>235</v>
      </c>
      <c r="C69" s="83" t="s">
        <v>2</v>
      </c>
      <c r="D69" s="126">
        <f>(D87)*3*4</f>
        <v>12</v>
      </c>
      <c r="E69" s="245">
        <v>0</v>
      </c>
      <c r="F69" s="129">
        <f t="shared" si="3"/>
        <v>0</v>
      </c>
    </row>
    <row r="70" spans="1:9" s="86" customFormat="1" ht="45">
      <c r="A70" s="98">
        <v>13</v>
      </c>
      <c r="B70" s="65" t="s">
        <v>236</v>
      </c>
      <c r="C70" s="83" t="s">
        <v>87</v>
      </c>
      <c r="D70" s="126">
        <f>ROUNDUP(((138+(D59+D87)*2.5)*1.05), 0)</f>
        <v>161</v>
      </c>
      <c r="E70" s="245">
        <v>0</v>
      </c>
      <c r="F70" s="129">
        <f t="shared" si="3"/>
        <v>0</v>
      </c>
    </row>
    <row r="71" spans="1:9" s="86" customFormat="1" ht="45">
      <c r="A71" s="98">
        <v>14</v>
      </c>
      <c r="B71" s="65" t="s">
        <v>237</v>
      </c>
      <c r="C71" s="83" t="s">
        <v>2</v>
      </c>
      <c r="D71" s="126">
        <f>2*7</f>
        <v>14</v>
      </c>
      <c r="E71" s="245">
        <v>0</v>
      </c>
      <c r="F71" s="129">
        <f t="shared" si="3"/>
        <v>0</v>
      </c>
    </row>
    <row r="72" spans="1:9" s="86" customFormat="1" ht="30">
      <c r="A72" s="98">
        <v>15</v>
      </c>
      <c r="B72" s="128" t="s">
        <v>238</v>
      </c>
      <c r="C72" s="83" t="s">
        <v>2</v>
      </c>
      <c r="D72" s="101">
        <f>D59+D87</f>
        <v>6</v>
      </c>
      <c r="E72" s="245">
        <v>0</v>
      </c>
      <c r="F72" s="102">
        <f>D72*E72</f>
        <v>0</v>
      </c>
    </row>
    <row r="73" spans="1:9" s="133" customFormat="1" ht="60">
      <c r="A73" s="130">
        <v>16</v>
      </c>
      <c r="B73" s="131" t="s">
        <v>239</v>
      </c>
      <c r="C73" s="132" t="s">
        <v>47</v>
      </c>
      <c r="D73" s="126">
        <v>1</v>
      </c>
      <c r="E73" s="248">
        <v>0</v>
      </c>
      <c r="F73" s="129">
        <f t="shared" si="3"/>
        <v>0</v>
      </c>
      <c r="H73" s="134"/>
      <c r="I73" s="134"/>
    </row>
    <row r="74" spans="1:9" s="133" customFormat="1" ht="60">
      <c r="A74" s="130">
        <v>17</v>
      </c>
      <c r="B74" s="131" t="s">
        <v>240</v>
      </c>
      <c r="C74" s="132" t="s">
        <v>2</v>
      </c>
      <c r="D74" s="126">
        <v>1</v>
      </c>
      <c r="E74" s="248">
        <v>0</v>
      </c>
      <c r="F74" s="129">
        <f t="shared" si="3"/>
        <v>0</v>
      </c>
      <c r="H74" s="134"/>
      <c r="I74" s="134"/>
    </row>
    <row r="75" spans="1:9" s="86" customFormat="1" ht="45">
      <c r="A75" s="108">
        <v>18</v>
      </c>
      <c r="B75" s="135" t="s">
        <v>241</v>
      </c>
      <c r="C75" s="136"/>
      <c r="D75" s="137"/>
      <c r="E75" s="137"/>
      <c r="F75" s="138"/>
      <c r="H75" s="139"/>
    </row>
    <row r="76" spans="1:9" s="86" customFormat="1" ht="30">
      <c r="A76" s="113"/>
      <c r="B76" s="140" t="s">
        <v>242</v>
      </c>
      <c r="C76" s="141"/>
      <c r="D76" s="142"/>
      <c r="E76" s="142"/>
      <c r="F76" s="121"/>
    </row>
    <row r="77" spans="1:9" s="86" customFormat="1">
      <c r="A77" s="113"/>
      <c r="B77" s="140" t="s">
        <v>243</v>
      </c>
      <c r="C77" s="141"/>
      <c r="D77" s="142"/>
      <c r="E77" s="142"/>
      <c r="F77" s="121"/>
    </row>
    <row r="78" spans="1:9" s="86" customFormat="1">
      <c r="A78" s="113"/>
      <c r="B78" s="140" t="s">
        <v>244</v>
      </c>
      <c r="C78" s="141"/>
      <c r="D78" s="142"/>
      <c r="E78" s="142"/>
      <c r="F78" s="121"/>
    </row>
    <row r="79" spans="1:9" s="86" customFormat="1" ht="45">
      <c r="A79" s="113"/>
      <c r="B79" s="140" t="s">
        <v>245</v>
      </c>
      <c r="C79" s="141"/>
      <c r="D79" s="142"/>
      <c r="E79" s="142"/>
      <c r="F79" s="121"/>
    </row>
    <row r="80" spans="1:9" s="86" customFormat="1" ht="75">
      <c r="A80" s="113"/>
      <c r="B80" s="143" t="s">
        <v>246</v>
      </c>
      <c r="C80" s="141"/>
      <c r="D80" s="142"/>
      <c r="E80" s="142"/>
      <c r="F80" s="121"/>
    </row>
    <row r="81" spans="1:7" s="86" customFormat="1" ht="14.25" customHeight="1">
      <c r="A81" s="113"/>
      <c r="B81" s="144" t="s">
        <v>247</v>
      </c>
      <c r="C81" s="141"/>
      <c r="D81" s="142"/>
      <c r="E81" s="142"/>
      <c r="F81" s="121"/>
    </row>
    <row r="82" spans="1:7" s="86" customFormat="1">
      <c r="A82" s="113"/>
      <c r="B82" s="143" t="s">
        <v>248</v>
      </c>
      <c r="C82" s="141"/>
      <c r="D82" s="142"/>
      <c r="E82" s="142"/>
      <c r="F82" s="121"/>
    </row>
    <row r="83" spans="1:7" s="86" customFormat="1">
      <c r="A83" s="113"/>
      <c r="B83" s="143" t="s">
        <v>249</v>
      </c>
      <c r="C83" s="141"/>
      <c r="D83" s="142"/>
      <c r="E83" s="142"/>
      <c r="F83" s="121"/>
    </row>
    <row r="84" spans="1:7" s="86" customFormat="1">
      <c r="A84" s="113"/>
      <c r="B84" s="143" t="s">
        <v>250</v>
      </c>
      <c r="C84" s="141"/>
      <c r="D84" s="142"/>
      <c r="E84" s="142"/>
      <c r="F84" s="121"/>
    </row>
    <row r="85" spans="1:7" s="86" customFormat="1">
      <c r="A85" s="113"/>
      <c r="B85" s="143" t="s">
        <v>251</v>
      </c>
      <c r="C85" s="141"/>
      <c r="D85" s="142"/>
      <c r="E85" s="142"/>
      <c r="F85" s="121"/>
    </row>
    <row r="86" spans="1:7" s="86" customFormat="1" ht="30">
      <c r="A86" s="113"/>
      <c r="B86" s="143" t="s">
        <v>252</v>
      </c>
      <c r="C86" s="141"/>
      <c r="D86" s="142"/>
      <c r="E86" s="142"/>
      <c r="F86" s="121"/>
    </row>
    <row r="87" spans="1:7" s="86" customFormat="1">
      <c r="A87" s="122"/>
      <c r="B87" s="145"/>
      <c r="C87" s="146" t="s">
        <v>47</v>
      </c>
      <c r="D87" s="147">
        <v>1</v>
      </c>
      <c r="E87" s="249">
        <v>0</v>
      </c>
      <c r="F87" s="148">
        <f>D87*E87</f>
        <v>0</v>
      </c>
    </row>
    <row r="88" spans="1:7" s="86" customFormat="1">
      <c r="A88" s="108">
        <v>19</v>
      </c>
      <c r="B88" s="135" t="s">
        <v>253</v>
      </c>
      <c r="C88" s="136"/>
      <c r="D88" s="137"/>
      <c r="E88" s="137"/>
      <c r="F88" s="112"/>
    </row>
    <row r="89" spans="1:7" s="86" customFormat="1">
      <c r="A89" s="113"/>
      <c r="B89" s="143" t="s">
        <v>254</v>
      </c>
      <c r="C89" s="141"/>
      <c r="D89" s="142"/>
      <c r="E89" s="142"/>
      <c r="F89" s="117"/>
    </row>
    <row r="90" spans="1:7" s="86" customFormat="1">
      <c r="A90" s="113"/>
      <c r="B90" s="143" t="s">
        <v>255</v>
      </c>
      <c r="C90" s="141"/>
      <c r="D90" s="142"/>
      <c r="E90" s="142"/>
      <c r="F90" s="117"/>
    </row>
    <row r="91" spans="1:7" s="86" customFormat="1">
      <c r="A91" s="113"/>
      <c r="B91" s="143" t="s">
        <v>256</v>
      </c>
      <c r="C91" s="141"/>
      <c r="D91" s="142"/>
      <c r="E91" s="142"/>
      <c r="F91" s="117"/>
    </row>
    <row r="92" spans="1:7" s="86" customFormat="1">
      <c r="A92" s="122"/>
      <c r="B92" s="145"/>
      <c r="C92" s="146" t="s">
        <v>47</v>
      </c>
      <c r="D92" s="147">
        <v>1</v>
      </c>
      <c r="E92" s="249">
        <v>0</v>
      </c>
      <c r="F92" s="125">
        <f t="shared" ref="F92:F93" si="4">D92*E92</f>
        <v>0</v>
      </c>
    </row>
    <row r="93" spans="1:7" s="86" customFormat="1">
      <c r="A93" s="98">
        <v>20</v>
      </c>
      <c r="B93" s="65" t="s">
        <v>257</v>
      </c>
      <c r="C93" s="83" t="s">
        <v>47</v>
      </c>
      <c r="D93" s="101">
        <v>1</v>
      </c>
      <c r="E93" s="245">
        <v>0</v>
      </c>
      <c r="F93" s="102">
        <f t="shared" si="4"/>
        <v>0</v>
      </c>
    </row>
    <row r="94" spans="1:7" s="86" customFormat="1">
      <c r="A94" s="56" t="s">
        <v>187</v>
      </c>
      <c r="B94" s="55"/>
      <c r="C94" s="55"/>
      <c r="D94" s="55"/>
      <c r="E94" s="54"/>
      <c r="F94" s="74">
        <f>SUM(F24:F93)</f>
        <v>0</v>
      </c>
      <c r="G94" s="103"/>
    </row>
    <row r="96" spans="1:7" s="86" customFormat="1" ht="18.75">
      <c r="A96" s="149" t="s">
        <v>133</v>
      </c>
      <c r="B96" s="150"/>
      <c r="C96" s="150"/>
      <c r="D96" s="150"/>
      <c r="E96" s="150"/>
      <c r="F96" s="151"/>
    </row>
    <row r="97" spans="1:6" s="86" customFormat="1">
      <c r="A97" s="99">
        <v>1</v>
      </c>
      <c r="B97" s="152" t="str">
        <f>'[1]Građevinski materijal i radovi'!$A$1</f>
        <v>GRAĐEVINSKI MATERIJAL I RADOVI</v>
      </c>
      <c r="C97" s="153"/>
      <c r="D97" s="153"/>
      <c r="E97" s="154"/>
      <c r="F97" s="101">
        <f>F19</f>
        <v>0</v>
      </c>
    </row>
    <row r="98" spans="1:6" s="86" customFormat="1">
      <c r="A98" s="99">
        <v>2</v>
      </c>
      <c r="B98" s="152" t="str">
        <f>'[1]Elektro materijal i radovi'!$A$2</f>
        <v>ELEKTRO MATERIJAL I RADOVI</v>
      </c>
      <c r="C98" s="153"/>
      <c r="D98" s="153"/>
      <c r="E98" s="154"/>
      <c r="F98" s="101">
        <f>F94</f>
        <v>0</v>
      </c>
    </row>
    <row r="99" spans="1:6" s="86" customFormat="1">
      <c r="A99" s="155" t="s">
        <v>187</v>
      </c>
      <c r="B99" s="155"/>
      <c r="C99" s="155"/>
      <c r="D99" s="155"/>
      <c r="E99" s="155"/>
      <c r="F99" s="156">
        <f>SUM(F97:F98)</f>
        <v>0</v>
      </c>
    </row>
    <row r="100" spans="1:6" s="86" customFormat="1">
      <c r="A100" s="155" t="s">
        <v>258</v>
      </c>
      <c r="B100" s="155"/>
      <c r="C100" s="155"/>
      <c r="D100" s="155"/>
      <c r="E100" s="155"/>
      <c r="F100" s="156">
        <f>F99*1.25</f>
        <v>0</v>
      </c>
    </row>
  </sheetData>
  <sheetProtection password="CCED" sheet="1" objects="1" scenarios="1" selectLockedCells="1"/>
  <mergeCells count="15">
    <mergeCell ref="B98:E98"/>
    <mergeCell ref="A99:E99"/>
    <mergeCell ref="A100:E100"/>
    <mergeCell ref="A24:A58"/>
    <mergeCell ref="A75:A87"/>
    <mergeCell ref="A88:A92"/>
    <mergeCell ref="A94:E94"/>
    <mergeCell ref="A96:F96"/>
    <mergeCell ref="B97:E97"/>
    <mergeCell ref="A1:F1"/>
    <mergeCell ref="A3:A4"/>
    <mergeCell ref="A5:A6"/>
    <mergeCell ref="A12:A13"/>
    <mergeCell ref="A19:E19"/>
    <mergeCell ref="A21:F21"/>
  </mergeCells>
  <pageMargins left="0.7" right="0.7" top="0.75" bottom="0.75" header="0.3" footer="0.3"/>
  <pageSetup paperSize="9" scale="71" orientation="portrait" r:id="rId1"/>
  <rowBreaks count="4" manualBreakCount="4">
    <brk id="19" max="16383" man="1"/>
    <brk id="58" max="16383" man="1"/>
    <brk id="73" max="16383" man="1"/>
    <brk id="9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Zeros="0" tabSelected="1" view="pageBreakPreview" zoomScaleNormal="100" zoomScaleSheetLayoutView="100" workbookViewId="0">
      <selection activeCell="I19" sqref="I19"/>
    </sheetView>
  </sheetViews>
  <sheetFormatPr defaultRowHeight="12"/>
  <cols>
    <col min="1" max="1" width="5.28515625" style="20" customWidth="1"/>
    <col min="2" max="2" width="41.5703125" style="20" customWidth="1"/>
    <col min="3" max="3" width="6.85546875" style="20" customWidth="1"/>
    <col min="4" max="4" width="7.28515625" style="20" customWidth="1"/>
    <col min="5" max="5" width="6.5703125" style="20" customWidth="1"/>
    <col min="6" max="6" width="16.140625" style="20" customWidth="1"/>
    <col min="7" max="16384" width="9.140625" style="20"/>
  </cols>
  <sheetData>
    <row r="1" spans="1:7" ht="25.5">
      <c r="A1" s="13"/>
      <c r="B1" s="15" t="s">
        <v>89</v>
      </c>
      <c r="C1" s="6"/>
      <c r="D1" s="6"/>
      <c r="E1" s="14"/>
      <c r="F1" s="16" t="s">
        <v>55</v>
      </c>
    </row>
    <row r="2" spans="1:7" ht="12.75">
      <c r="A2" s="5"/>
      <c r="B2" s="10"/>
      <c r="C2" s="6"/>
      <c r="D2" s="9"/>
      <c r="E2" s="11"/>
      <c r="F2" s="12"/>
    </row>
    <row r="3" spans="1:7" ht="12.75">
      <c r="A3" s="13">
        <v>1</v>
      </c>
      <c r="B3" s="13" t="s">
        <v>90</v>
      </c>
      <c r="C3" s="8"/>
      <c r="D3" s="17"/>
      <c r="E3" s="17"/>
      <c r="F3" s="18">
        <f>PROMETNICA!F117</f>
        <v>0</v>
      </c>
    </row>
    <row r="4" spans="1:7" ht="12.75">
      <c r="A4" s="13">
        <v>2</v>
      </c>
      <c r="B4" s="13" t="s">
        <v>91</v>
      </c>
      <c r="C4" s="8"/>
      <c r="D4" s="17"/>
      <c r="E4" s="17"/>
      <c r="F4" s="18">
        <f>'VODOVOD I ODVODNJA'!F385</f>
        <v>0</v>
      </c>
    </row>
    <row r="5" spans="1:7" ht="12.75">
      <c r="A5" s="13">
        <v>3</v>
      </c>
      <c r="B5" s="15" t="s">
        <v>92</v>
      </c>
      <c r="C5" s="8"/>
      <c r="D5" s="17"/>
      <c r="E5" s="17"/>
      <c r="F5" s="18">
        <f>'TK MREŽA'!F24</f>
        <v>0</v>
      </c>
    </row>
    <row r="6" spans="1:7" ht="12.75">
      <c r="A6" s="13">
        <v>4</v>
      </c>
      <c r="B6" s="15" t="s">
        <v>418</v>
      </c>
      <c r="C6" s="8"/>
      <c r="D6" s="17"/>
      <c r="E6" s="17"/>
      <c r="F6" s="18">
        <f>'JAVNA RASVJETA'!F99</f>
        <v>0</v>
      </c>
    </row>
    <row r="7" spans="1:7" ht="12.75">
      <c r="A7" s="5"/>
      <c r="B7" s="19"/>
      <c r="C7" s="8"/>
      <c r="D7" s="17"/>
      <c r="E7" s="17"/>
      <c r="F7" s="7"/>
    </row>
    <row r="8" spans="1:7" ht="12.75">
      <c r="A8" s="5"/>
      <c r="B8" s="21" t="s">
        <v>86</v>
      </c>
      <c r="C8" s="8"/>
      <c r="D8" s="17"/>
      <c r="E8" s="17"/>
      <c r="F8" s="22">
        <f>SUM(F3:F6)</f>
        <v>0</v>
      </c>
    </row>
    <row r="9" spans="1:7" ht="12.75">
      <c r="B9" s="23" t="s">
        <v>94</v>
      </c>
      <c r="C9" s="24"/>
      <c r="D9" s="24"/>
      <c r="E9" s="24"/>
      <c r="F9" s="25">
        <f>F8*0.25</f>
        <v>0</v>
      </c>
    </row>
    <row r="10" spans="1:7" ht="12.75">
      <c r="B10" s="23" t="s">
        <v>93</v>
      </c>
      <c r="F10" s="25">
        <f>F8+F9</f>
        <v>0</v>
      </c>
    </row>
    <row r="11" spans="1:7" ht="12.75">
      <c r="B11" s="34"/>
      <c r="F11" s="35"/>
    </row>
    <row r="13" spans="1:7" ht="15">
      <c r="B13" s="36" t="s">
        <v>131</v>
      </c>
      <c r="C13" s="66" t="s">
        <v>96</v>
      </c>
      <c r="D13" s="66"/>
      <c r="E13" s="66"/>
      <c r="F13" s="66"/>
      <c r="G13" s="36"/>
    </row>
    <row r="14" spans="1:7" ht="15">
      <c r="B14" s="66"/>
      <c r="C14" s="66" t="s">
        <v>95</v>
      </c>
      <c r="D14" s="37"/>
      <c r="E14" s="66"/>
      <c r="F14" s="66"/>
      <c r="G14" s="66"/>
    </row>
  </sheetData>
  <sheetProtection password="CCED" sheet="1" objects="1" scenarios="1" selectLockedCells="1"/>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NASLOV</vt:lpstr>
      <vt:lpstr>PROMETNICA</vt:lpstr>
      <vt:lpstr>VODOVOD I ODVODNJA</vt:lpstr>
      <vt:lpstr>TK MREŽA</vt:lpstr>
      <vt:lpstr>JAVNA RASVJETA</vt:lpstr>
      <vt:lpstr>REKAPITULACIJA</vt:lpstr>
      <vt:lpstr>PROMETNICA!Print_Area</vt:lpstr>
      <vt:lpstr>REKAPITULACIJA!Print_Area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Stipe</cp:lastModifiedBy>
  <cp:lastPrinted>2018-09-13T10:52:36Z</cp:lastPrinted>
  <dcterms:created xsi:type="dcterms:W3CDTF">2018-04-10T10:22:58Z</dcterms:created>
  <dcterms:modified xsi:type="dcterms:W3CDTF">2019-10-18T10:43:45Z</dcterms:modified>
</cp:coreProperties>
</file>